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stratifihealth.sharepoint.com/intranet/Active Clients Folder/ACTIVE CLIENTS/COVID-19 Financial Services/Excel Models/"/>
    </mc:Choice>
  </mc:AlternateContent>
  <xr:revisionPtr revIDLastSave="56" documentId="8_{8BF4CB0A-B9D9-48F0-92F2-E78694A8B12E}" xr6:coauthVersionLast="44" xr6:coauthVersionMax="45" xr10:uidLastSave="{E83AF802-2735-401E-AA4B-ACF414FDA54F}"/>
  <bookViews>
    <workbookView xWindow="-108" yWindow="-108" windowWidth="23256" windowHeight="12576" xr2:uid="{61739F6F-4C41-4C6F-A100-114E512E6680}"/>
  </bookViews>
  <sheets>
    <sheet name="Intro" sheetId="8" r:id="rId1"/>
    <sheet name="Inputs" sheetId="2" r:id="rId2"/>
    <sheet name="Model" sheetId="1" r:id="rId3"/>
    <sheet name="Exercise" sheetId="4" r:id="rId4"/>
    <sheet name="Fixed Overhead" sheetId="5" r:id="rId5"/>
    <sheet name="PPP Outline" sheetId="7" r:id="rId6"/>
    <sheet name="SBA Summary" sheetId="6" r:id="rId7"/>
    <sheet name="Branding" sheetId="3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4" l="1"/>
  <c r="H21" i="4" l="1"/>
  <c r="F19" i="4"/>
  <c r="G12" i="7" l="1"/>
  <c r="F12" i="7"/>
  <c r="F16" i="7" s="1"/>
  <c r="E12" i="7"/>
  <c r="E14" i="7" s="1"/>
  <c r="G14" i="7"/>
  <c r="F14" i="7" l="1"/>
  <c r="F17" i="7"/>
  <c r="F18" i="7" s="1"/>
  <c r="E17" i="7"/>
  <c r="E16" i="7"/>
  <c r="E18" i="7" l="1"/>
  <c r="H34" i="4" l="1"/>
  <c r="H19" i="4"/>
  <c r="E24" i="5"/>
  <c r="I13" i="5"/>
  <c r="K13" i="5" s="1"/>
  <c r="I14" i="5"/>
  <c r="K14" i="5" s="1"/>
  <c r="I15" i="5"/>
  <c r="K15" i="5" s="1"/>
  <c r="I16" i="5"/>
  <c r="K16" i="5" s="1"/>
  <c r="I17" i="5"/>
  <c r="K17" i="5" s="1"/>
  <c r="I18" i="5"/>
  <c r="K18" i="5" s="1"/>
  <c r="I19" i="5"/>
  <c r="K19" i="5" s="1"/>
  <c r="I20" i="5"/>
  <c r="K20" i="5" s="1"/>
  <c r="I21" i="5"/>
  <c r="K21" i="5" s="1"/>
  <c r="I22" i="5"/>
  <c r="K22" i="5" s="1"/>
  <c r="I23" i="5"/>
  <c r="K23" i="5" s="1"/>
  <c r="I12" i="5"/>
  <c r="K12" i="5" s="1"/>
  <c r="K24" i="5" l="1"/>
  <c r="G24" i="5" s="1"/>
  <c r="F47" i="4" s="1"/>
  <c r="H47" i="4" s="1"/>
  <c r="I24" i="5"/>
  <c r="I68" i="1" l="1"/>
  <c r="E16" i="1" l="1"/>
  <c r="E61" i="1" l="1"/>
  <c r="F32" i="4" s="1"/>
  <c r="H32" i="4" s="1"/>
  <c r="H36" i="4" l="1"/>
  <c r="H38" i="4" s="1"/>
  <c r="N24" i="4" s="1"/>
  <c r="F36" i="4"/>
  <c r="F38" i="4" s="1"/>
  <c r="I36" i="1" l="1"/>
  <c r="E36" i="1"/>
  <c r="E34" i="1"/>
  <c r="E13" i="1"/>
  <c r="F17" i="4" s="1"/>
  <c r="H17" i="4" s="1"/>
  <c r="I14" i="1"/>
  <c r="I13" i="1"/>
  <c r="I22" i="1" s="1"/>
  <c r="I24" i="1" s="1"/>
  <c r="I61" i="1"/>
  <c r="K61" i="1" s="1"/>
  <c r="I15" i="1" l="1"/>
  <c r="E29" i="1" s="1"/>
  <c r="H23" i="4"/>
  <c r="E19" i="1"/>
  <c r="G29" i="1" l="1"/>
  <c r="I57" i="1" s="1"/>
  <c r="I34" i="1"/>
  <c r="E46" i="1"/>
  <c r="E58" i="1" s="1"/>
  <c r="E57" i="1"/>
  <c r="H25" i="4" l="1"/>
  <c r="N23" i="4" s="1"/>
  <c r="I29" i="1"/>
  <c r="F25" i="4"/>
  <c r="E59" i="1"/>
  <c r="E63" i="1" s="1"/>
  <c r="K57" i="1"/>
  <c r="I38" i="1"/>
  <c r="E38" i="1"/>
  <c r="E48" i="1" l="1"/>
  <c r="G48" i="1"/>
  <c r="I48" i="1" s="1"/>
  <c r="J48" i="1" s="1"/>
  <c r="E50" i="1"/>
  <c r="E26" i="5"/>
  <c r="F45" i="4"/>
  <c r="J29" i="1"/>
  <c r="I41" i="1"/>
  <c r="G46" i="1" s="1"/>
  <c r="I58" i="1" s="1"/>
  <c r="G50" i="1" l="1"/>
  <c r="I50" i="1" s="1"/>
  <c r="J50" i="1" s="1"/>
  <c r="F49" i="4"/>
  <c r="F51" i="4" s="1"/>
  <c r="H45" i="4"/>
  <c r="H49" i="4" s="1"/>
  <c r="H51" i="4" s="1"/>
  <c r="N26" i="4" s="1"/>
  <c r="I46" i="1"/>
  <c r="J46" i="1" s="1"/>
  <c r="K58" i="1"/>
  <c r="I59" i="1"/>
  <c r="I63" i="1" l="1"/>
  <c r="K59" i="1"/>
  <c r="E68" i="1" l="1"/>
  <c r="K63" i="1"/>
  <c r="F10" i="4" l="1"/>
  <c r="F54" i="4" s="1"/>
  <c r="E70" i="1"/>
  <c r="H10" i="4" s="1"/>
  <c r="H54" i="4" s="1"/>
  <c r="H56" i="4" l="1"/>
  <c r="N28" i="4" s="1"/>
  <c r="H58" i="4" l="1"/>
  <c r="N2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Trevor Clifton</author>
  </authors>
  <commentList>
    <comment ref="D15" authorId="0" shapeId="0" xr:uid="{31BF62CD-9D2D-47EB-B349-14D5CB788FDB}">
      <text>
        <r>
          <rPr>
            <b/>
            <sz val="9"/>
            <color indexed="81"/>
            <rFont val="Tahoma"/>
            <family val="2"/>
          </rPr>
          <t>Trevor Clifton:</t>
        </r>
        <r>
          <rPr>
            <sz val="9"/>
            <color indexed="81"/>
            <rFont val="Tahoma"/>
            <family val="2"/>
          </rPr>
          <t xml:space="preserve">
Overhead Rate = Total Operating Expenses (without Physician Compensation) / Total Revenue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Trevor Clifton</author>
  </authors>
  <commentList>
    <comment ref="D47" authorId="0" shapeId="0" xr:uid="{6B6B08EA-1B28-41D7-89AF-2D35D18A6DE4}">
      <text>
        <r>
          <rPr>
            <b/>
            <sz val="9"/>
            <color indexed="81"/>
            <rFont val="Tahoma"/>
            <family val="2"/>
          </rPr>
          <t>Trevor Clifton:</t>
        </r>
        <r>
          <rPr>
            <sz val="9"/>
            <color indexed="81"/>
            <rFont val="Tahoma"/>
            <family val="2"/>
          </rPr>
          <t xml:space="preserve">
Adjust the Fixed Overhead components on Fixed overhead tab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Trevor Clifton</author>
  </authors>
  <commentList>
    <comment ref="C10" authorId="0" shapeId="0" xr:uid="{9D6C6639-C581-40A3-9128-F60146F7E04D}">
      <text>
        <r>
          <rPr>
            <b/>
            <sz val="9"/>
            <color indexed="81"/>
            <rFont val="Tahoma"/>
            <family val="2"/>
          </rPr>
          <t>Trevor Clifton:</t>
        </r>
        <r>
          <rPr>
            <sz val="9"/>
            <color indexed="81"/>
            <rFont val="Tahoma"/>
            <family val="2"/>
          </rPr>
          <t xml:space="preserve">
Label where applicable</t>
        </r>
      </text>
    </comment>
    <comment ref="C12" authorId="0" shapeId="0" xr:uid="{2681E7D7-E88C-4740-B303-0BEB99767650}">
      <text>
        <r>
          <rPr>
            <b/>
            <sz val="9"/>
            <color indexed="81"/>
            <rFont val="Tahoma"/>
            <family val="2"/>
          </rPr>
          <t>Trevor Clifton:</t>
        </r>
        <r>
          <rPr>
            <sz val="9"/>
            <color indexed="81"/>
            <rFont val="Tahoma"/>
            <family val="2"/>
          </rPr>
          <t xml:space="preserve">
Staff wages, benefits, taxes, etc.</t>
        </r>
      </text>
    </comment>
    <comment ref="C13" authorId="0" shapeId="0" xr:uid="{9C56E2D3-4535-4D07-9F2A-0C290BBD3C0F}">
      <text>
        <r>
          <rPr>
            <b/>
            <sz val="9"/>
            <color indexed="81"/>
            <rFont val="Tahoma"/>
            <family val="2"/>
          </rPr>
          <t>Trevor Clifton:</t>
        </r>
        <r>
          <rPr>
            <sz val="9"/>
            <color indexed="81"/>
            <rFont val="Tahoma"/>
            <family val="2"/>
          </rPr>
          <t xml:space="preserve">
Rent, Common area maintanence, Utilities, Cable, etc.</t>
        </r>
      </text>
    </comment>
    <comment ref="C14" authorId="0" shapeId="0" xr:uid="{98044856-7691-462A-A170-0B5E25B141EE}">
      <text>
        <r>
          <rPr>
            <b/>
            <sz val="9"/>
            <color indexed="81"/>
            <rFont val="Tahoma"/>
            <family val="2"/>
          </rPr>
          <t>Trevor Clifton:</t>
        </r>
        <r>
          <rPr>
            <sz val="9"/>
            <color indexed="81"/>
            <rFont val="Tahoma"/>
            <family val="2"/>
          </rPr>
          <t xml:space="preserve">
Internet, computer support, servers, etc.</t>
        </r>
      </text>
    </comment>
    <comment ref="C15" authorId="0" shapeId="0" xr:uid="{73665798-9DE9-4899-B0F3-306259809367}">
      <text>
        <r>
          <rPr>
            <b/>
            <sz val="9"/>
            <color indexed="81"/>
            <rFont val="Tahoma"/>
            <family val="2"/>
          </rPr>
          <t>Trevor Clifton:</t>
        </r>
        <r>
          <rPr>
            <sz val="9"/>
            <color indexed="81"/>
            <rFont val="Tahoma"/>
            <family val="2"/>
          </rPr>
          <t xml:space="preserve">
Consulting, Legal, Accounting, etc. </t>
        </r>
      </text>
    </comment>
    <comment ref="C16" authorId="0" shapeId="0" xr:uid="{7A99EB66-24BF-47CE-95E6-1BD51A5FF1F7}">
      <text>
        <r>
          <rPr>
            <b/>
            <sz val="9"/>
            <color indexed="81"/>
            <rFont val="Tahoma"/>
            <family val="2"/>
          </rPr>
          <t>Trevor Clifton:</t>
        </r>
        <r>
          <rPr>
            <sz val="9"/>
            <color indexed="81"/>
            <rFont val="Tahoma"/>
            <family val="2"/>
          </rPr>
          <t xml:space="preserve">
Medical Malpractice, Business Owner's, etc.
</t>
        </r>
      </text>
    </comment>
    <comment ref="C26" authorId="0" shapeId="0" xr:uid="{A1EBEB90-1BAD-4195-8C6C-40D22176ED18}">
      <text>
        <r>
          <rPr>
            <b/>
            <sz val="9"/>
            <color indexed="81"/>
            <rFont val="Tahoma"/>
            <family val="2"/>
          </rPr>
          <t>Trevor Clifton:</t>
        </r>
        <r>
          <rPr>
            <sz val="9"/>
            <color indexed="81"/>
            <rFont val="Tahoma"/>
            <family val="2"/>
          </rPr>
          <t xml:space="preserve">
Current Monthly Total in cell E24 should equal the fixed overhead total on the Model tab (cell D38)
</t>
        </r>
      </text>
    </comment>
  </commentList>
</comments>
</file>

<file path=xl/sharedStrings.xml><?xml version="1.0" encoding="utf-8"?>
<sst xmlns="http://schemas.openxmlformats.org/spreadsheetml/2006/main" count="247" uniqueCount="199">
  <si>
    <t>Visits Breakdown</t>
  </si>
  <si>
    <t>Collections per Visit</t>
  </si>
  <si>
    <t>Current FFS Visits</t>
  </si>
  <si>
    <t>E&amp;M Related</t>
  </si>
  <si>
    <t>Non-E&amp;M Related</t>
  </si>
  <si>
    <t>Blended rate</t>
  </si>
  <si>
    <t>Volume % Incr / (Decr)</t>
  </si>
  <si>
    <t>Adjusted FFS Visits</t>
  </si>
  <si>
    <t>% of Time Reimb (Telehealth)</t>
  </si>
  <si>
    <t>Actual (Average)</t>
  </si>
  <si>
    <t>Projected</t>
  </si>
  <si>
    <t>Variance</t>
  </si>
  <si>
    <t>Total Revenue</t>
  </si>
  <si>
    <t>Expense Implications (Monthly)</t>
  </si>
  <si>
    <t>Average Overhead Rate</t>
  </si>
  <si>
    <t>Average Overhead</t>
  </si>
  <si>
    <t>Fixed Component of Overhead</t>
  </si>
  <si>
    <t>Variable Overhead Component</t>
  </si>
  <si>
    <t>Variable Overhead Reduction</t>
  </si>
  <si>
    <t>Fixed Overhead Reduction</t>
  </si>
  <si>
    <t>Overhead Comparison</t>
  </si>
  <si>
    <t>Profitability Implications (Monthly)</t>
  </si>
  <si>
    <t>Pre-Pandemic</t>
  </si>
  <si>
    <t>Pandemic</t>
  </si>
  <si>
    <t>Revenue</t>
  </si>
  <si>
    <t>Operating Expenses</t>
  </si>
  <si>
    <t>Physician Comp Pool</t>
  </si>
  <si>
    <t>Physician Base Salaries</t>
  </si>
  <si>
    <t>Net Income</t>
  </si>
  <si>
    <t>Financing Needs</t>
  </si>
  <si>
    <t>Months of Disruption</t>
  </si>
  <si>
    <t>Providers</t>
  </si>
  <si>
    <t>Demographics</t>
  </si>
  <si>
    <t>Avg. Monthly Visits (Per Provider)</t>
  </si>
  <si>
    <t>Perceived % Volume Reduction</t>
  </si>
  <si>
    <t>Volume</t>
  </si>
  <si>
    <t>Collections</t>
  </si>
  <si>
    <t>Average Collections per Visit</t>
  </si>
  <si>
    <t>In-Office</t>
  </si>
  <si>
    <t>Telehealth</t>
  </si>
  <si>
    <t>CATALYST HEALTH NETWORK</t>
  </si>
  <si>
    <t>COVID-19 CRISIS -BUSINESS CONTINUITY</t>
  </si>
  <si>
    <t>Expense Assumptions</t>
  </si>
  <si>
    <t>Average Overhead Rate (Without Phys Comp)</t>
  </si>
  <si>
    <t>Fixed Cost %</t>
  </si>
  <si>
    <t>Variable Cost %</t>
  </si>
  <si>
    <t>Average Visits</t>
  </si>
  <si>
    <t>% Incr / (Decr) in Visits</t>
  </si>
  <si>
    <t>Resulting Collections</t>
  </si>
  <si>
    <t>Revenue Implications (Monthly)</t>
  </si>
  <si>
    <t>Expected Cash Needs</t>
  </si>
  <si>
    <t>Monthly Cash Deficit</t>
  </si>
  <si>
    <t>Average Fixed Overhead</t>
  </si>
  <si>
    <t>% Incr / (Decr) in Fixed Overhead</t>
  </si>
  <si>
    <t>Resulting Fixed Overhead</t>
  </si>
  <si>
    <t>Average Physician Base Comp</t>
  </si>
  <si>
    <t>% Incr / (Decr) in Phys Base Comp</t>
  </si>
  <si>
    <t>Visit Volume Lever</t>
  </si>
  <si>
    <t>Fixed Overhead Lever</t>
  </si>
  <si>
    <t>Resulting Physician Base Comp</t>
  </si>
  <si>
    <t>Physician Base Comp Lever</t>
  </si>
  <si>
    <t>Volume Lever</t>
  </si>
  <si>
    <t>Duration</t>
  </si>
  <si>
    <t>Financing</t>
  </si>
  <si>
    <t>Covered by Line of Credit</t>
  </si>
  <si>
    <t>Assumed Months of Disruption</t>
  </si>
  <si>
    <t>Remaining Cash Need</t>
  </si>
  <si>
    <t>Average Annual Physician Base Compensation</t>
  </si>
  <si>
    <t>Amount Available on Exisiting Line of Credit</t>
  </si>
  <si>
    <t>Net Impact to Deficit (Compared to Model)</t>
  </si>
  <si>
    <t>Amount Available on Line of Credit</t>
  </si>
  <si>
    <t>Variable Overhead</t>
  </si>
  <si>
    <t>Fixed Overhead</t>
  </si>
  <si>
    <t>Occupancy and Related</t>
  </si>
  <si>
    <t>Information Technology</t>
  </si>
  <si>
    <t>Professional Services</t>
  </si>
  <si>
    <t>Insurance</t>
  </si>
  <si>
    <t>Marketing</t>
  </si>
  <si>
    <t>Personnel (Non-Physician)</t>
  </si>
  <si>
    <t>Current ($)</t>
  </si>
  <si>
    <t>% Decrease</t>
  </si>
  <si>
    <t>Fixed Overhead (Monthly)</t>
  </si>
  <si>
    <t>Expense Item</t>
  </si>
  <si>
    <t>Total</t>
  </si>
  <si>
    <t>Variance ($)</t>
  </si>
  <si>
    <t>Check Figure</t>
  </si>
  <si>
    <t>Monthly</t>
  </si>
  <si>
    <t>Entire Disruption Period</t>
  </si>
  <si>
    <t>Adjusted Cash Deficit</t>
  </si>
  <si>
    <t>Cash Deficit</t>
  </si>
  <si>
    <t>Any Non-Physician salary above $100K?</t>
  </si>
  <si>
    <t>Yes</t>
  </si>
  <si>
    <t>No</t>
  </si>
  <si>
    <t>Fixed Component</t>
  </si>
  <si>
    <t>Variable Component</t>
  </si>
  <si>
    <t>SBA Lending Comparisons</t>
  </si>
  <si>
    <t>SBA Standard 7(a)</t>
  </si>
  <si>
    <t>SBA 9(a) Small</t>
  </si>
  <si>
    <t>SBA Normal Disaster Loans</t>
  </si>
  <si>
    <t>SBA 7(a) Express Loan</t>
  </si>
  <si>
    <t>SBA 7(a) Paycheck Protection Progam</t>
  </si>
  <si>
    <t>SBA Economic Injury Disaster Loan (EIDL) Loan/Grants</t>
  </si>
  <si>
    <t>When can I apply</t>
  </si>
  <si>
    <t>Now</t>
  </si>
  <si>
    <t>Unknown at this stage; possibly 1-2 weeks while SBA gets lending rules to banks</t>
  </si>
  <si>
    <t>Who Qualifies</t>
  </si>
  <si>
    <t>Business &lt; 500 employees; Indepependent Contractors, Sole Proprietors</t>
  </si>
  <si>
    <t>Where to go:</t>
  </si>
  <si>
    <t>Any Local SBA 7(a) lender</t>
  </si>
  <si>
    <t>ww.sba.gov/disaster</t>
  </si>
  <si>
    <t>Details/Descriptions</t>
  </si>
  <si>
    <t xml:space="preserve">   Loan amounts</t>
  </si>
  <si>
    <t>Originally $350K now up to $1M</t>
  </si>
  <si>
    <t>Upto $2M in loans</t>
  </si>
  <si>
    <t xml:space="preserve">   Rates / term</t>
  </si>
  <si>
    <t>Similar to a convential RLOC Type Loan w/ an SBA Backing for the bank</t>
  </si>
  <si>
    <t>fixed 3.75% / 30 Yr Term</t>
  </si>
  <si>
    <t xml:space="preserve">   Eligibility decision</t>
  </si>
  <si>
    <t>Lender</t>
  </si>
  <si>
    <t>SBA</t>
  </si>
  <si>
    <t xml:space="preserve">   Allowable Uses of Funds</t>
  </si>
  <si>
    <t>Payroll, Fixed Debts, Accounts Payable, other expenses that can't be paid due to the disaster</t>
  </si>
  <si>
    <t xml:space="preserve">Only for employee salaries, medical benefits, retirement, employer payroll taxes, certain types of sole proprietors and independent contractors,  mortgage interest, rent and utility costs. </t>
  </si>
  <si>
    <t xml:space="preserve">   Restrictions</t>
  </si>
  <si>
    <t>None</t>
  </si>
  <si>
    <t>Can't be used for staff &gt; $100K annually</t>
  </si>
  <si>
    <t>Can be used on all business related expenses</t>
  </si>
  <si>
    <t xml:space="preserve">   Fees/collateral</t>
  </si>
  <si>
    <t>Normal fees; could be subject to change</t>
  </si>
  <si>
    <t>All waived</t>
  </si>
  <si>
    <t>UCC lien on assets of the business; PGs on loans &gt;$200K; No real estate liens</t>
  </si>
  <si>
    <t xml:space="preserve">   Deferral of payment</t>
  </si>
  <si>
    <t>No deferral at this time</t>
  </si>
  <si>
    <t>6 month payment deferral; interest accrues</t>
  </si>
  <si>
    <t>12 month payment deferral; interest accrues</t>
  </si>
  <si>
    <t xml:space="preserve">  forgiveness</t>
  </si>
  <si>
    <t>0% is eligible for forgiveness</t>
  </si>
  <si>
    <t>Full or partial forgiveness based on retention of staff; Pending final rulings.  Loan recipients will be able to apply for loan forgiveness over 8-weeks for eligible payroll costs, mortgage interest, rent and utility costs.  All cancelled debt will be excluded from taxable income.</t>
  </si>
  <si>
    <t>Turn around time</t>
  </si>
  <si>
    <t>36-Hr Turnaround</t>
  </si>
  <si>
    <t>Unknown at this time.</t>
  </si>
  <si>
    <t>2-3 weeks plus 5 days funding</t>
  </si>
  <si>
    <t>Other</t>
  </si>
  <si>
    <t>Good faith Certification required as to use</t>
  </si>
  <si>
    <t>Upon applying, eligible to apply for $10K immediate disbursement (no repayment) no matter of loan decision; funds available in 3-days</t>
  </si>
  <si>
    <t>Description</t>
  </si>
  <si>
    <t>Retain all staff at full pay;
 8 weeks</t>
  </si>
  <si>
    <t>Retain all staff at 80% pay</t>
  </si>
  <si>
    <t>Furlough/Term Staff</t>
  </si>
  <si>
    <t>Average Payroll</t>
  </si>
  <si>
    <t>Modifier</t>
  </si>
  <si>
    <t>Loan Amount</t>
  </si>
  <si>
    <t>Forgiveness</t>
  </si>
  <si>
    <t>Reduced Staff Wages for Furloughed/Termed Employees</t>
  </si>
  <si>
    <t>Additional Working Capital Created</t>
  </si>
  <si>
    <t>Benefit</t>
  </si>
  <si>
    <t>Retain full staff for when volumes resume</t>
  </si>
  <si>
    <t>Limits the short term financial risk of the business</t>
  </si>
  <si>
    <t>Risk</t>
  </si>
  <si>
    <t>Most expensive tactic</t>
  </si>
  <si>
    <t>Balance of cost, savings, and employee satisfaction</t>
  </si>
  <si>
    <t xml:space="preserve">1) Impact to loan forgiveness
2) Potential for attrition
3) Time consuming and expensive to rehire and train new staff
4) Efficiencies may be lost when volumes resume
</t>
  </si>
  <si>
    <t xml:space="preserve">
1) Retain full staff, but incur $40K in savings
2) Institutional knowledge base is preserved for when volumes resume
</t>
  </si>
  <si>
    <t>Options:</t>
  </si>
  <si>
    <t>Paycheck Protection Program</t>
  </si>
  <si>
    <t>Monthly Wage Expense</t>
  </si>
  <si>
    <t>Telehealth Reimb % Decr</t>
  </si>
  <si>
    <t>Example</t>
  </si>
  <si>
    <t>% of Visits still In-Office</t>
  </si>
  <si>
    <t>Footnotes:</t>
  </si>
  <si>
    <r>
      <t xml:space="preserve">Remaining Cash Need </t>
    </r>
    <r>
      <rPr>
        <b/>
        <sz val="6"/>
        <color rgb="FF368B98"/>
        <rFont val="Tahoma"/>
        <family val="2"/>
      </rPr>
      <t>(1)</t>
    </r>
  </si>
  <si>
    <t>(1) Can be addressed through pursuit of SBA loans or other external sources</t>
  </si>
  <si>
    <t>1) Information Needed</t>
  </si>
  <si>
    <t>a) # of Providers</t>
  </si>
  <si>
    <t>b) Average Annual Physician Base Compensation</t>
  </si>
  <si>
    <t>c) % of Visits still In-Office</t>
  </si>
  <si>
    <t>d) Avg. Monthly Visits (Per Provider)</t>
  </si>
  <si>
    <t>e) Average Collections per Visit</t>
  </si>
  <si>
    <t>f) Average Overhead Rate (Without Phys Comp)</t>
  </si>
  <si>
    <t>g) Fixed Cost %</t>
  </si>
  <si>
    <t>h) Variable Cost %</t>
  </si>
  <si>
    <t>i) Amount Available on Exisiting Line of Credit</t>
  </si>
  <si>
    <t>j) Any Non-Physician salary above $100K?</t>
  </si>
  <si>
    <t>2) Provide information from step 1 on Inputs tab in yellow boxes</t>
  </si>
  <si>
    <t>3) Move to Model tab to review Revenue, Expense, &amp; Profitability Implications</t>
  </si>
  <si>
    <t>a) In light blue at the bottom of this page, you'll find the expected cash need before interventions</t>
  </si>
  <si>
    <t>4) Move to Exercise tab and adjust yellow boxes to understand the impact of intervening using the three levers</t>
  </si>
  <si>
    <t>5) To intervene on Fixed Overhead, input the average monthly total expense for each of the expense items in column c</t>
  </si>
  <si>
    <t>a) Yellow boxes are where you can input expense and % difference</t>
  </si>
  <si>
    <t>b) This intervention will connect back to the Exercise tab</t>
  </si>
  <si>
    <t>6) Go back to the Exercise tab to understand how these interventions will impact your cash need</t>
  </si>
  <si>
    <t>7) Review the PPP Outline and SBA Summary tabs for information on how you can get financing for the expected cash needs</t>
  </si>
  <si>
    <t>Model Steps:</t>
  </si>
  <si>
    <t>fixed-capped 0.5% / 2 Yr Term</t>
  </si>
  <si>
    <t>Up to $10M or 2.5X the average monthly payroll cost</t>
  </si>
  <si>
    <t>Example 1</t>
  </si>
  <si>
    <t>Example 3</t>
  </si>
  <si>
    <t>Example 2</t>
  </si>
  <si>
    <t>% Visits change compared to Inputs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</si>
</sst>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%"/>
  </numFmts>
  <fonts count="56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color rgb="FFE74F29"/>
      <name val="Source Sans Pro"/>
      <family val="2"/>
    </font>
    <font>
      <sz val="10"/>
      <color rgb="FFE74F29"/>
      <name val="Tahoma"/>
      <family val="2"/>
    </font>
    <font>
      <sz val="10"/>
      <color theme="1"/>
      <name val="Source Sans Pro"/>
      <family val="2"/>
    </font>
    <font>
      <b/>
      <sz val="10"/>
      <color theme="0"/>
      <name val="Source Sans Pro"/>
      <family val="2"/>
    </font>
    <font>
      <b/>
      <sz val="10"/>
      <color theme="1"/>
      <name val="Source Sans Pro"/>
      <family val="2"/>
    </font>
    <font>
      <b/>
      <sz val="10"/>
      <color rgb="FFE74F29"/>
      <name val="Source Sans Pro"/>
      <family val="2"/>
    </font>
    <font>
      <sz val="10"/>
      <color rgb="FFE74F29"/>
      <name val="Source Sans Pro"/>
      <family val="2"/>
    </font>
    <font>
      <sz val="10"/>
      <color rgb="FF364F6F"/>
      <name val="Source Sans Pro"/>
      <family val="2"/>
    </font>
    <font>
      <sz val="14"/>
      <color theme="0"/>
      <name val="Source Sans Pro"/>
      <family val="2"/>
    </font>
    <font>
      <sz val="12"/>
      <color theme="1"/>
      <name val="Source Sans Pro"/>
      <family val="2"/>
    </font>
    <font>
      <sz val="10"/>
      <color theme="0"/>
      <name val="Source Sans Pro"/>
      <family val="2"/>
    </font>
    <font>
      <i/>
      <sz val="10"/>
      <color theme="1"/>
      <name val="Source Sans Pro"/>
      <family val="2"/>
    </font>
    <font>
      <sz val="12"/>
      <color indexed="8"/>
      <name val="Source Sans Pro"/>
      <family val="2"/>
    </font>
    <font>
      <i/>
      <sz val="10"/>
      <color theme="1"/>
      <name val="Tahoma"/>
      <family val="2"/>
    </font>
    <font>
      <i/>
      <sz val="10"/>
      <color rgb="FFE74F29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rgb="FF368B98"/>
      <name val="Source Sans Pro"/>
      <family val="2"/>
    </font>
    <font>
      <sz val="10"/>
      <color rgb="FF368B98"/>
      <name val="Tahoma"/>
      <family val="2"/>
    </font>
    <font>
      <b/>
      <sz val="18"/>
      <color rgb="FF19535F"/>
      <name val="Ubuntu"/>
    </font>
    <font>
      <sz val="10"/>
      <color rgb="FF19535F"/>
      <name val="Ubuntu"/>
    </font>
    <font>
      <b/>
      <sz val="12"/>
      <color theme="0"/>
      <name val="Source Sans Pro SemiBold"/>
      <family val="2"/>
    </font>
    <font>
      <b/>
      <sz val="12"/>
      <color theme="0"/>
      <name val="Source Sans Pro"/>
      <family val="2"/>
    </font>
    <font>
      <i/>
      <sz val="11"/>
      <color rgb="FFE74F29"/>
      <name val="Source Sans Pro"/>
      <family val="2"/>
    </font>
    <font>
      <sz val="10"/>
      <color rgb="FF19535F"/>
      <name val="Tahoma"/>
      <family val="2"/>
    </font>
    <font>
      <sz val="10"/>
      <color rgb="FF19535F"/>
      <name val="Source Sans Pro"/>
      <family val="2"/>
    </font>
    <font>
      <sz val="10"/>
      <color rgb="FF19535F"/>
      <name val="Source Sans Pro"/>
      <family val="2"/>
    </font>
    <font>
      <b/>
      <sz val="14"/>
      <color theme="0"/>
      <name val="Source Sans Pro SemiBold"/>
      <family val="2"/>
    </font>
    <font>
      <sz val="12"/>
      <color theme="0"/>
      <name val="Source Sans Pro"/>
      <family val="2"/>
    </font>
    <font>
      <i/>
      <sz val="12"/>
      <color theme="0"/>
      <name val="Source Sans Pro"/>
      <family val="2"/>
    </font>
    <font>
      <i/>
      <sz val="6"/>
      <color theme="1"/>
      <name val="Source Sans Pro"/>
      <family val="2"/>
    </font>
    <font>
      <b/>
      <sz val="10"/>
      <color rgb="FF19535F"/>
      <name val="Source Sans Pro"/>
      <family val="2"/>
    </font>
    <font>
      <b/>
      <sz val="14"/>
      <color theme="0"/>
      <name val="Source Sans Pro"/>
      <family val="2"/>
    </font>
    <font>
      <sz val="12"/>
      <color theme="0"/>
      <name val="Source Sans Pro SemiBold"/>
      <family val="2"/>
    </font>
    <font>
      <i/>
      <sz val="12"/>
      <color theme="0"/>
      <name val="Source Sans Pro Semibold Italic"/>
    </font>
    <font>
      <b/>
      <sz val="10"/>
      <color rgb="FF368B98"/>
      <name val="Tahoma"/>
      <family val="2"/>
    </font>
    <font>
      <i/>
      <sz val="10"/>
      <color rgb="FF19535F"/>
      <name val="Tahoma"/>
      <family val="2"/>
    </font>
    <font>
      <i/>
      <sz val="10"/>
      <color rgb="FF368B98"/>
      <name val="Tahoma"/>
      <family val="2"/>
    </font>
    <font>
      <i/>
      <sz val="10"/>
      <name val="Tahoma"/>
      <family val="2"/>
    </font>
    <font>
      <sz val="10"/>
      <color theme="4" tint="-0.499984740745262"/>
      <name val="Source Sans Pro"/>
      <family val="2"/>
    </font>
    <font>
      <b/>
      <i/>
      <sz val="10"/>
      <color rgb="FF19535F"/>
      <name val="Source Sans Pro"/>
      <family val="2"/>
    </font>
    <font>
      <u/>
      <sz val="10"/>
      <color rgb="FF19535F"/>
      <name val="Tahoma"/>
      <family val="2"/>
    </font>
    <font>
      <i/>
      <sz val="10"/>
      <color rgb="FF19535F"/>
      <name val="Source Sans Pro"/>
      <family val="2"/>
    </font>
    <font>
      <sz val="11"/>
      <color theme="0"/>
      <name val="Ubuntu"/>
    </font>
    <font>
      <b/>
      <sz val="16"/>
      <color theme="0"/>
      <name val="Ubuntu"/>
    </font>
    <font>
      <sz val="11"/>
      <color theme="1"/>
      <name val="Open Sans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Open Sans"/>
      <family val="2"/>
    </font>
    <font>
      <b/>
      <sz val="11"/>
      <color rgb="FF19535F"/>
      <name val="Source Sans Pro"/>
      <family val="2"/>
    </font>
    <font>
      <b/>
      <sz val="6"/>
      <color rgb="FF368B98"/>
      <name val="Tahoma"/>
      <family val="2"/>
    </font>
    <font>
      <b/>
      <u/>
      <sz val="10"/>
      <color theme="1"/>
      <name val="Source Sans Pro"/>
      <family val="2"/>
    </font>
  </fonts>
  <fills count="13">
    <fill>
      <patternFill patternType="none"/>
    </fill>
    <fill>
      <patternFill patternType="gray125"/>
    </fill>
    <fill>
      <patternFill patternType="solid">
        <fgColor rgb="FF364F6F"/>
        <bgColor indexed="64"/>
      </patternFill>
    </fill>
    <fill>
      <patternFill patternType="solid">
        <fgColor rgb="FFB1BC00"/>
        <bgColor indexed="64"/>
      </patternFill>
    </fill>
    <fill>
      <patternFill patternType="solid">
        <fgColor rgb="FF0293D5"/>
        <bgColor indexed="64"/>
      </patternFill>
    </fill>
    <fill>
      <patternFill patternType="solid">
        <fgColor rgb="FFE74F2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68B98"/>
        <bgColor indexed="64"/>
      </patternFill>
    </fill>
    <fill>
      <patternFill patternType="solid">
        <fgColor rgb="FFFFC70C"/>
        <bgColor indexed="64"/>
      </patternFill>
    </fill>
    <fill>
      <patternFill patternType="solid">
        <fgColor rgb="FF05A8AA"/>
        <bgColor indexed="64"/>
      </patternFill>
    </fill>
    <fill>
      <patternFill patternType="solid">
        <fgColor rgb="FFFF9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9535F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9"/>
      </left>
      <right style="thin">
        <color indexed="19"/>
      </right>
      <top style="thin">
        <color indexed="1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E74F29"/>
      </left>
      <right/>
      <top style="medium">
        <color rgb="FFE74F29"/>
      </top>
      <bottom style="medium">
        <color rgb="FFE74F29"/>
      </bottom>
      <diagonal/>
    </border>
    <border>
      <left/>
      <right/>
      <top style="medium">
        <color rgb="FFE74F29"/>
      </top>
      <bottom style="medium">
        <color rgb="FFE74F29"/>
      </bottom>
      <diagonal/>
    </border>
    <border>
      <left/>
      <right style="medium">
        <color rgb="FFE74F29"/>
      </right>
      <top style="medium">
        <color rgb="FFE74F29"/>
      </top>
      <bottom style="medium">
        <color rgb="FFE74F2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51" fillId="0" borderId="0" applyNumberFormat="0" applyFill="0" applyBorder="0" applyAlignment="0" applyProtection="0"/>
  </cellStyleXfs>
  <cellXfs count="238">
    <xf numFmtId="0" fontId="0" fillId="0" borderId="0" xfId="0"/>
    <xf numFmtId="0" fontId="0" fillId="0" borderId="7" xfId="0" applyBorder="1"/>
    <xf numFmtId="0" fontId="7" fillId="0" borderId="0" xfId="0" applyFont="1"/>
    <xf numFmtId="0" fontId="13" fillId="2" borderId="6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0" fontId="7" fillId="0" borderId="7" xfId="0" applyFont="1" applyBorder="1"/>
    <xf numFmtId="0" fontId="14" fillId="3" borderId="8" xfId="0" applyFont="1" applyFill="1" applyBorder="1" applyAlignment="1">
      <alignment horizontal="left" vertical="center" wrapText="1"/>
    </xf>
    <xf numFmtId="0" fontId="17" fillId="4" borderId="8" xfId="0" applyFont="1" applyFill="1" applyBorder="1" applyAlignment="1">
      <alignment horizontal="left" vertical="center"/>
    </xf>
    <xf numFmtId="43" fontId="15" fillId="0" borderId="7" xfId="0" applyNumberFormat="1" applyFont="1" applyBorder="1"/>
    <xf numFmtId="0" fontId="15" fillId="0" borderId="7" xfId="0" applyFont="1" applyBorder="1"/>
    <xf numFmtId="164" fontId="15" fillId="0" borderId="7" xfId="0" applyNumberFormat="1" applyFont="1" applyBorder="1"/>
    <xf numFmtId="0" fontId="12" fillId="0" borderId="7" xfId="0" applyFont="1" applyBorder="1"/>
    <xf numFmtId="164" fontId="7" fillId="0" borderId="7" xfId="0" applyNumberFormat="1" applyFont="1" applyBorder="1"/>
    <xf numFmtId="164" fontId="7" fillId="0" borderId="7" xfId="1" applyNumberFormat="1" applyFont="1" applyBorder="1"/>
    <xf numFmtId="0" fontId="15" fillId="5" borderId="0" xfId="0" applyFont="1" applyFill="1" applyBorder="1" applyAlignment="1">
      <alignment horizontal="center" vertical="center"/>
    </xf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18" fillId="0" borderId="0" xfId="0" applyFont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0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6" fillId="0" borderId="0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7" fillId="0" borderId="0" xfId="0" applyFont="1" applyBorder="1"/>
    <xf numFmtId="0" fontId="0" fillId="0" borderId="18" xfId="0" applyBorder="1"/>
    <xf numFmtId="0" fontId="11" fillId="0" borderId="0" xfId="0" applyFont="1" applyBorder="1"/>
    <xf numFmtId="0" fontId="20" fillId="0" borderId="0" xfId="0" applyFont="1" applyBorder="1"/>
    <xf numFmtId="0" fontId="20" fillId="0" borderId="18" xfId="0" applyFont="1" applyBorder="1"/>
    <xf numFmtId="0" fontId="0" fillId="0" borderId="0" xfId="0" applyBorder="1" applyAlignment="1">
      <alignment vertical="center"/>
    </xf>
    <xf numFmtId="0" fontId="0" fillId="0" borderId="19" xfId="0" applyBorder="1"/>
    <xf numFmtId="0" fontId="0" fillId="0" borderId="1" xfId="0" applyBorder="1"/>
    <xf numFmtId="0" fontId="0" fillId="0" borderId="20" xfId="0" applyBorder="1"/>
    <xf numFmtId="0" fontId="0" fillId="6" borderId="0" xfId="0" applyFill="1"/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1" xfId="0" applyFill="1" applyBorder="1"/>
    <xf numFmtId="0" fontId="0" fillId="6" borderId="20" xfId="0" applyFill="1" applyBorder="1"/>
    <xf numFmtId="164" fontId="19" fillId="0" borderId="0" xfId="1" applyNumberFormat="1" applyFont="1" applyBorder="1"/>
    <xf numFmtId="0" fontId="24" fillId="0" borderId="0" xfId="0" applyFont="1" applyBorder="1"/>
    <xf numFmtId="0" fontId="25" fillId="0" borderId="0" xfId="0" applyFont="1" applyBorder="1"/>
    <xf numFmtId="0" fontId="28" fillId="0" borderId="0" xfId="0" applyFont="1" applyBorder="1"/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Border="1"/>
    <xf numFmtId="43" fontId="21" fillId="8" borderId="0" xfId="1" applyFont="1" applyFill="1" applyBorder="1" applyAlignment="1" applyProtection="1">
      <alignment vertical="center"/>
      <protection locked="0"/>
    </xf>
    <xf numFmtId="164" fontId="21" fillId="8" borderId="0" xfId="1" applyNumberFormat="1" applyFont="1" applyFill="1" applyBorder="1" applyAlignment="1" applyProtection="1">
      <alignment horizontal="center" vertical="center"/>
      <protection locked="0"/>
    </xf>
    <xf numFmtId="9" fontId="21" fillId="8" borderId="0" xfId="3" applyFont="1" applyFill="1" applyBorder="1" applyAlignment="1" applyProtection="1">
      <alignment horizontal="center" vertical="center"/>
      <protection locked="0"/>
    </xf>
    <xf numFmtId="164" fontId="21" fillId="8" borderId="0" xfId="1" applyNumberFormat="1" applyFont="1" applyFill="1" applyBorder="1" applyAlignment="1" applyProtection="1">
      <alignment vertical="center"/>
      <protection locked="0"/>
    </xf>
    <xf numFmtId="0" fontId="30" fillId="0" borderId="0" xfId="0" applyFont="1" applyBorder="1" applyAlignment="1">
      <alignment horizontal="center" vertical="center"/>
    </xf>
    <xf numFmtId="44" fontId="7" fillId="0" borderId="5" xfId="2" applyFont="1" applyBorder="1" applyAlignment="1">
      <alignment vertical="center"/>
    </xf>
    <xf numFmtId="44" fontId="7" fillId="0" borderId="5" xfId="2" applyFont="1" applyBorder="1" applyAlignment="1">
      <alignment horizontal="right" vertical="center"/>
    </xf>
    <xf numFmtId="0" fontId="34" fillId="7" borderId="0" xfId="0" applyFont="1" applyFill="1" applyBorder="1" applyAlignment="1">
      <alignment horizontal="center" vertical="center"/>
    </xf>
    <xf numFmtId="9" fontId="7" fillId="6" borderId="0" xfId="0" applyNumberFormat="1" applyFont="1" applyFill="1" applyBorder="1" applyAlignment="1">
      <alignment horizontal="center"/>
    </xf>
    <xf numFmtId="0" fontId="38" fillId="7" borderId="0" xfId="0" applyFont="1" applyFill="1" applyBorder="1" applyAlignment="1">
      <alignment horizontal="center" vertical="center"/>
    </xf>
    <xf numFmtId="0" fontId="39" fillId="7" borderId="0" xfId="0" applyFont="1" applyFill="1" applyBorder="1" applyAlignment="1">
      <alignment horizontal="center" vertical="center"/>
    </xf>
    <xf numFmtId="164" fontId="7" fillId="6" borderId="0" xfId="0" applyNumberFormat="1" applyFont="1" applyFill="1" applyBorder="1"/>
    <xf numFmtId="164" fontId="7" fillId="6" borderId="0" xfId="1" applyNumberFormat="1" applyFont="1" applyFill="1" applyBorder="1"/>
    <xf numFmtId="165" fontId="8" fillId="9" borderId="0" xfId="2" applyNumberFormat="1" applyFont="1" applyFill="1" applyBorder="1"/>
    <xf numFmtId="0" fontId="29" fillId="0" borderId="0" xfId="0" applyFont="1" applyBorder="1" applyAlignment="1">
      <alignment horizontal="left" indent="1"/>
    </xf>
    <xf numFmtId="0" fontId="41" fillId="0" borderId="0" xfId="0" applyFont="1" applyBorder="1" applyAlignment="1">
      <alignment horizontal="left" vertical="center" indent="1"/>
    </xf>
    <xf numFmtId="0" fontId="29" fillId="0" borderId="7" xfId="0" applyFont="1" applyBorder="1"/>
    <xf numFmtId="164" fontId="9" fillId="10" borderId="0" xfId="0" applyNumberFormat="1" applyFont="1" applyFill="1" applyBorder="1" applyAlignment="1">
      <alignment horizontal="center" vertical="center"/>
    </xf>
    <xf numFmtId="9" fontId="7" fillId="10" borderId="0" xfId="0" applyNumberFormat="1" applyFont="1" applyFill="1" applyBorder="1" applyAlignment="1">
      <alignment horizontal="center"/>
    </xf>
    <xf numFmtId="164" fontId="9" fillId="10" borderId="0" xfId="0" applyNumberFormat="1" applyFont="1" applyFill="1" applyBorder="1" applyAlignment="1">
      <alignment horizontal="center" vertical="top"/>
    </xf>
    <xf numFmtId="164" fontId="7" fillId="10" borderId="0" xfId="0" applyNumberFormat="1" applyFont="1" applyFill="1" applyBorder="1" applyAlignment="1">
      <alignment horizontal="center"/>
    </xf>
    <xf numFmtId="164" fontId="7" fillId="10" borderId="5" xfId="0" applyNumberFormat="1" applyFont="1" applyFill="1" applyBorder="1"/>
    <xf numFmtId="164" fontId="7" fillId="10" borderId="3" xfId="0" applyNumberFormat="1" applyFont="1" applyFill="1" applyBorder="1"/>
    <xf numFmtId="164" fontId="7" fillId="10" borderId="0" xfId="1" applyNumberFormat="1" applyFont="1" applyFill="1" applyBorder="1"/>
    <xf numFmtId="43" fontId="7" fillId="10" borderId="0" xfId="1" applyFont="1" applyFill="1" applyBorder="1"/>
    <xf numFmtId="164" fontId="9" fillId="10" borderId="0" xfId="0" applyNumberFormat="1" applyFont="1" applyFill="1" applyBorder="1" applyAlignment="1">
      <alignment horizontal="center"/>
    </xf>
    <xf numFmtId="9" fontId="9" fillId="10" borderId="0" xfId="0" applyNumberFormat="1" applyFont="1" applyFill="1" applyBorder="1" applyAlignment="1">
      <alignment horizontal="center"/>
    </xf>
    <xf numFmtId="164" fontId="21" fillId="6" borderId="0" xfId="1" applyNumberFormat="1" applyFont="1" applyFill="1" applyBorder="1"/>
    <xf numFmtId="9" fontId="43" fillId="8" borderId="0" xfId="0" applyNumberFormat="1" applyFont="1" applyFill="1" applyBorder="1" applyAlignment="1" applyProtection="1">
      <alignment horizontal="center" vertical="center"/>
      <protection locked="0"/>
    </xf>
    <xf numFmtId="165" fontId="0" fillId="6" borderId="0" xfId="0" applyNumberFormat="1" applyFont="1" applyFill="1" applyBorder="1"/>
    <xf numFmtId="165" fontId="20" fillId="10" borderId="0" xfId="0" applyNumberFormat="1" applyFont="1" applyFill="1" applyBorder="1" applyAlignment="1">
      <alignment horizontal="center" vertical="center"/>
    </xf>
    <xf numFmtId="165" fontId="21" fillId="6" borderId="0" xfId="2" applyNumberFormat="1" applyFont="1" applyFill="1" applyBorder="1"/>
    <xf numFmtId="165" fontId="20" fillId="10" borderId="0" xfId="0" applyNumberFormat="1" applyFont="1" applyFill="1" applyBorder="1" applyAlignment="1">
      <alignment vertical="center"/>
    </xf>
    <xf numFmtId="0" fontId="44" fillId="0" borderId="7" xfId="0" applyFont="1" applyBorder="1"/>
    <xf numFmtId="0" fontId="7" fillId="10" borderId="21" xfId="0" applyFont="1" applyFill="1" applyBorder="1"/>
    <xf numFmtId="0" fontId="7" fillId="10" borderId="22" xfId="0" applyFont="1" applyFill="1" applyBorder="1"/>
    <xf numFmtId="0" fontId="0" fillId="10" borderId="22" xfId="0" applyFill="1" applyBorder="1"/>
    <xf numFmtId="0" fontId="0" fillId="10" borderId="23" xfId="0" applyFill="1" applyBorder="1"/>
    <xf numFmtId="43" fontId="21" fillId="8" borderId="24" xfId="1" applyFont="1" applyFill="1" applyBorder="1" applyAlignment="1" applyProtection="1">
      <alignment vertical="center"/>
      <protection locked="0"/>
    </xf>
    <xf numFmtId="9" fontId="21" fillId="8" borderId="24" xfId="3" applyFont="1" applyFill="1" applyBorder="1" applyAlignment="1" applyProtection="1">
      <alignment horizontal="center" vertical="center"/>
      <protection locked="0"/>
    </xf>
    <xf numFmtId="43" fontId="0" fillId="6" borderId="24" xfId="0" applyNumberFormat="1" applyFill="1" applyBorder="1"/>
    <xf numFmtId="0" fontId="36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164" fontId="45" fillId="0" borderId="0" xfId="1" applyNumberFormat="1" applyFont="1" applyFill="1" applyBorder="1" applyAlignment="1">
      <alignment horizontal="left" vertical="center"/>
    </xf>
    <xf numFmtId="164" fontId="20" fillId="0" borderId="0" xfId="0" applyNumberFormat="1" applyFont="1" applyBorder="1"/>
    <xf numFmtId="9" fontId="20" fillId="0" borderId="0" xfId="3" applyFont="1" applyBorder="1" applyAlignment="1">
      <alignment horizontal="center"/>
    </xf>
    <xf numFmtId="164" fontId="20" fillId="0" borderId="0" xfId="0" applyNumberFormat="1" applyFont="1" applyBorder="1" applyAlignment="1">
      <alignment horizontal="left" indent="1"/>
    </xf>
    <xf numFmtId="0" fontId="30" fillId="0" borderId="0" xfId="0" applyFont="1" applyBorder="1" applyAlignment="1" applyProtection="1">
      <alignment horizontal="left" vertical="center"/>
      <protection locked="0"/>
    </xf>
    <xf numFmtId="0" fontId="29" fillId="0" borderId="0" xfId="0" applyFont="1" applyBorder="1" applyAlignment="1">
      <alignment horizontal="left" vertical="center" indent="1"/>
    </xf>
    <xf numFmtId="9" fontId="43" fillId="6" borderId="0" xfId="0" applyNumberFormat="1" applyFont="1" applyFill="1" applyBorder="1" applyAlignment="1" applyProtection="1">
      <alignment horizontal="center" vertical="center"/>
      <protection locked="0"/>
    </xf>
    <xf numFmtId="9" fontId="43" fillId="6" borderId="0" xfId="0" applyNumberFormat="1" applyFont="1" applyFill="1" applyBorder="1" applyAlignment="1" applyProtection="1">
      <alignment horizontal="center" vertical="center"/>
    </xf>
    <xf numFmtId="0" fontId="46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left" vertical="center" indent="1"/>
    </xf>
    <xf numFmtId="164" fontId="21" fillId="11" borderId="24" xfId="1" applyNumberFormat="1" applyFont="1" applyFill="1" applyBorder="1"/>
    <xf numFmtId="164" fontId="21" fillId="6" borderId="24" xfId="1" applyNumberFormat="1" applyFont="1" applyFill="1" applyBorder="1"/>
    <xf numFmtId="164" fontId="21" fillId="0" borderId="24" xfId="1" applyNumberFormat="1" applyFont="1" applyBorder="1"/>
    <xf numFmtId="164" fontId="18" fillId="6" borderId="24" xfId="1" applyNumberFormat="1" applyFont="1" applyFill="1" applyBorder="1"/>
    <xf numFmtId="0" fontId="33" fillId="7" borderId="0" xfId="0" applyFont="1" applyFill="1" applyBorder="1" applyAlignment="1">
      <alignment horizontal="center" vertical="center"/>
    </xf>
    <xf numFmtId="0" fontId="22" fillId="5" borderId="21" xfId="0" applyFont="1" applyFill="1" applyBorder="1"/>
    <xf numFmtId="0" fontId="22" fillId="5" borderId="22" xfId="0" applyFont="1" applyFill="1" applyBorder="1"/>
    <xf numFmtId="0" fontId="23" fillId="5" borderId="22" xfId="0" applyFont="1" applyFill="1" applyBorder="1"/>
    <xf numFmtId="0" fontId="23" fillId="5" borderId="23" xfId="0" applyFont="1" applyFill="1" applyBorder="1"/>
    <xf numFmtId="0" fontId="7" fillId="5" borderId="21" xfId="0" applyFont="1" applyFill="1" applyBorder="1"/>
    <xf numFmtId="0" fontId="7" fillId="5" borderId="22" xfId="0" applyFont="1" applyFill="1" applyBorder="1"/>
    <xf numFmtId="0" fontId="7" fillId="5" borderId="23" xfId="0" applyFont="1" applyFill="1" applyBorder="1"/>
    <xf numFmtId="0" fontId="0" fillId="5" borderId="22" xfId="0" applyFill="1" applyBorder="1"/>
    <xf numFmtId="0" fontId="0" fillId="5" borderId="23" xfId="0" applyFill="1" applyBorder="1"/>
    <xf numFmtId="164" fontId="16" fillId="6" borderId="0" xfId="1" applyNumberFormat="1" applyFont="1" applyFill="1" applyBorder="1"/>
    <xf numFmtId="0" fontId="1" fillId="0" borderId="0" xfId="4"/>
    <xf numFmtId="0" fontId="1" fillId="11" borderId="0" xfId="4" applyFill="1"/>
    <xf numFmtId="0" fontId="24" fillId="0" borderId="0" xfId="4" applyFont="1"/>
    <xf numFmtId="0" fontId="28" fillId="0" borderId="0" xfId="4" applyFont="1"/>
    <xf numFmtId="0" fontId="48" fillId="12" borderId="0" xfId="4" applyFont="1" applyFill="1" applyAlignment="1">
      <alignment horizontal="center"/>
    </xf>
    <xf numFmtId="0" fontId="49" fillId="12" borderId="0" xfId="4" applyFont="1" applyFill="1" applyAlignment="1">
      <alignment horizontal="center"/>
    </xf>
    <xf numFmtId="0" fontId="49" fillId="12" borderId="0" xfId="4" applyFont="1" applyFill="1" applyAlignment="1">
      <alignment horizontal="center" wrapText="1"/>
    </xf>
    <xf numFmtId="0" fontId="50" fillId="6" borderId="2" xfId="4" applyFont="1" applyFill="1" applyBorder="1"/>
    <xf numFmtId="0" fontId="50" fillId="6" borderId="3" xfId="4" applyFont="1" applyFill="1" applyBorder="1"/>
    <xf numFmtId="0" fontId="50" fillId="6" borderId="3" xfId="4" applyFont="1" applyFill="1" applyBorder="1" applyAlignment="1">
      <alignment wrapText="1"/>
    </xf>
    <xf numFmtId="0" fontId="50" fillId="6" borderId="4" xfId="4" applyFont="1" applyFill="1" applyBorder="1"/>
    <xf numFmtId="0" fontId="50" fillId="0" borderId="0" xfId="4" applyFont="1"/>
    <xf numFmtId="0" fontId="50" fillId="6" borderId="4" xfId="4" applyFont="1" applyFill="1" applyBorder="1" applyAlignment="1">
      <alignment wrapText="1"/>
    </xf>
    <xf numFmtId="0" fontId="52" fillId="6" borderId="4" xfId="5" applyFont="1" applyFill="1" applyBorder="1" applyAlignment="1">
      <alignment wrapText="1"/>
    </xf>
    <xf numFmtId="0" fontId="50" fillId="6" borderId="25" xfId="4" applyFont="1" applyFill="1" applyBorder="1"/>
    <xf numFmtId="0" fontId="50" fillId="6" borderId="5" xfId="4" applyFont="1" applyFill="1" applyBorder="1"/>
    <xf numFmtId="0" fontId="50" fillId="6" borderId="26" xfId="4" applyFont="1" applyFill="1" applyBorder="1"/>
    <xf numFmtId="0" fontId="50" fillId="0" borderId="9" xfId="4" applyFont="1" applyBorder="1"/>
    <xf numFmtId="0" fontId="50" fillId="0" borderId="0" xfId="4" applyFont="1" applyAlignment="1">
      <alignment wrapText="1"/>
    </xf>
    <xf numFmtId="0" fontId="50" fillId="0" borderId="10" xfId="4" applyFont="1" applyBorder="1"/>
    <xf numFmtId="0" fontId="50" fillId="0" borderId="10" xfId="4" applyFont="1" applyBorder="1" applyAlignment="1">
      <alignment wrapText="1"/>
    </xf>
    <xf numFmtId="0" fontId="50" fillId="0" borderId="11" xfId="4" applyFont="1" applyBorder="1"/>
    <xf numFmtId="0" fontId="50" fillId="0" borderId="7" xfId="4" applyFont="1" applyBorder="1"/>
    <xf numFmtId="9" fontId="50" fillId="0" borderId="7" xfId="4" applyNumberFormat="1" applyFont="1" applyBorder="1"/>
    <xf numFmtId="9" fontId="50" fillId="0" borderId="7" xfId="4" applyNumberFormat="1" applyFont="1" applyBorder="1" applyAlignment="1">
      <alignment wrapText="1"/>
    </xf>
    <xf numFmtId="9" fontId="50" fillId="0" borderId="12" xfId="4" applyNumberFormat="1" applyFont="1" applyBorder="1"/>
    <xf numFmtId="0" fontId="1" fillId="11" borderId="0" xfId="4" applyFill="1" applyAlignment="1">
      <alignment wrapText="1"/>
    </xf>
    <xf numFmtId="0" fontId="8" fillId="7" borderId="25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center"/>
    </xf>
    <xf numFmtId="0" fontId="15" fillId="7" borderId="27" xfId="0" applyFont="1" applyFill="1" applyBorder="1" applyAlignment="1">
      <alignment horizontal="center"/>
    </xf>
    <xf numFmtId="0" fontId="8" fillId="12" borderId="27" xfId="0" applyFont="1" applyFill="1" applyBorder="1" applyAlignment="1">
      <alignment horizontal="center"/>
    </xf>
    <xf numFmtId="0" fontId="15" fillId="7" borderId="25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6" fontId="7" fillId="0" borderId="27" xfId="0" applyNumberFormat="1" applyFont="1" applyBorder="1" applyAlignment="1">
      <alignment horizontal="center" vertical="center"/>
    </xf>
    <xf numFmtId="6" fontId="7" fillId="6" borderId="27" xfId="0" applyNumberFormat="1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 wrapText="1"/>
    </xf>
    <xf numFmtId="0" fontId="15" fillId="7" borderId="26" xfId="0" applyFont="1" applyFill="1" applyBorder="1" applyAlignment="1">
      <alignment horizontal="center" wrapText="1"/>
    </xf>
    <xf numFmtId="0" fontId="15" fillId="7" borderId="5" xfId="0" applyFont="1" applyFill="1" applyBorder="1" applyAlignment="1">
      <alignment horizontal="center" wrapText="1"/>
    </xf>
    <xf numFmtId="6" fontId="7" fillId="7" borderId="3" xfId="0" applyNumberFormat="1" applyFont="1" applyFill="1" applyBorder="1" applyAlignment="1">
      <alignment horizontal="center" vertical="center"/>
    </xf>
    <xf numFmtId="6" fontId="7" fillId="0" borderId="24" xfId="0" applyNumberFormat="1" applyFont="1" applyBorder="1" applyAlignment="1">
      <alignment horizontal="center" vertical="center"/>
    </xf>
    <xf numFmtId="6" fontId="7" fillId="6" borderId="24" xfId="0" applyNumberFormat="1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 wrapText="1"/>
    </xf>
    <xf numFmtId="0" fontId="7" fillId="0" borderId="14" xfId="0" applyFont="1" applyBorder="1"/>
    <xf numFmtId="0" fontId="9" fillId="0" borderId="15" xfId="0" applyFont="1" applyBorder="1"/>
    <xf numFmtId="0" fontId="7" fillId="0" borderId="15" xfId="0" applyFont="1" applyBorder="1"/>
    <xf numFmtId="0" fontId="7" fillId="0" borderId="15" xfId="0" applyFont="1" applyBorder="1" applyAlignment="1">
      <alignment horizontal="center"/>
    </xf>
    <xf numFmtId="0" fontId="7" fillId="0" borderId="16" xfId="0" applyFont="1" applyBorder="1"/>
    <xf numFmtId="0" fontId="7" fillId="0" borderId="17" xfId="0" applyFont="1" applyBorder="1"/>
    <xf numFmtId="0" fontId="7" fillId="0" borderId="0" xfId="0" applyFont="1" applyBorder="1" applyAlignment="1">
      <alignment horizontal="center"/>
    </xf>
    <xf numFmtId="0" fontId="7" fillId="0" borderId="18" xfId="0" applyFont="1" applyBorder="1"/>
    <xf numFmtId="0" fontId="9" fillId="0" borderId="0" xfId="0" applyFont="1" applyBorder="1"/>
    <xf numFmtId="0" fontId="7" fillId="0" borderId="19" xfId="0" applyFont="1" applyBorder="1"/>
    <xf numFmtId="0" fontId="9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20" xfId="0" applyFont="1" applyBorder="1"/>
    <xf numFmtId="0" fontId="7" fillId="6" borderId="0" xfId="0" applyFont="1" applyFill="1"/>
    <xf numFmtId="0" fontId="9" fillId="6" borderId="0" xfId="0" applyFont="1" applyFill="1"/>
    <xf numFmtId="0" fontId="7" fillId="6" borderId="0" xfId="0" applyFont="1" applyFill="1" applyAlignment="1">
      <alignment horizontal="center"/>
    </xf>
    <xf numFmtId="6" fontId="7" fillId="6" borderId="0" xfId="0" applyNumberFormat="1" applyFont="1" applyFill="1" applyAlignment="1">
      <alignment horizontal="center"/>
    </xf>
    <xf numFmtId="0" fontId="5" fillId="0" borderId="18" xfId="0" applyFont="1" applyBorder="1"/>
    <xf numFmtId="0" fontId="31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left" indent="1"/>
    </xf>
    <xf numFmtId="43" fontId="7" fillId="0" borderId="0" xfId="1" applyFont="1" applyBorder="1" applyAlignment="1">
      <alignment vertical="center"/>
    </xf>
    <xf numFmtId="166" fontId="7" fillId="0" borderId="0" xfId="3" applyNumberFormat="1" applyFont="1" applyBorder="1"/>
    <xf numFmtId="0" fontId="31" fillId="0" borderId="0" xfId="0" applyFont="1" applyBorder="1"/>
    <xf numFmtId="0" fontId="31" fillId="0" borderId="0" xfId="0" applyFont="1" applyBorder="1" applyAlignment="1">
      <alignment horizontal="left"/>
    </xf>
    <xf numFmtId="164" fontId="12" fillId="0" borderId="0" xfId="0" applyNumberFormat="1" applyFont="1" applyBorder="1"/>
    <xf numFmtId="9" fontId="12" fillId="0" borderId="0" xfId="0" applyNumberFormat="1" applyFont="1" applyBorder="1" applyAlignment="1">
      <alignment horizontal="center"/>
    </xf>
    <xf numFmtId="0" fontId="12" fillId="0" borderId="18" xfId="0" applyFont="1" applyBorder="1" applyAlignment="1">
      <alignment horizontal="left" indent="1"/>
    </xf>
    <xf numFmtId="43" fontId="7" fillId="0" borderId="0" xfId="1" applyFont="1" applyBorder="1" applyAlignment="1">
      <alignment horizontal="right" vertical="center"/>
    </xf>
    <xf numFmtId="0" fontId="16" fillId="0" borderId="0" xfId="0" applyFont="1" applyBorder="1"/>
    <xf numFmtId="0" fontId="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4" fontId="7" fillId="0" borderId="0" xfId="1" applyNumberFormat="1" applyFont="1" applyBorder="1"/>
    <xf numFmtId="164" fontId="16" fillId="0" borderId="0" xfId="0" applyNumberFormat="1" applyFont="1" applyBorder="1"/>
    <xf numFmtId="9" fontId="35" fillId="0" borderId="0" xfId="3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9" fontId="10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3" fontId="7" fillId="0" borderId="0" xfId="0" applyNumberFormat="1" applyFont="1" applyBorder="1"/>
    <xf numFmtId="0" fontId="30" fillId="0" borderId="0" xfId="0" applyFont="1" applyBorder="1"/>
    <xf numFmtId="9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/>
    <xf numFmtId="0" fontId="47" fillId="0" borderId="0" xfId="0" applyFont="1" applyBorder="1" applyAlignment="1">
      <alignment horizontal="left" indent="1"/>
    </xf>
    <xf numFmtId="44" fontId="12" fillId="6" borderId="0" xfId="2" applyFont="1" applyFill="1"/>
    <xf numFmtId="165" fontId="0" fillId="0" borderId="0" xfId="0" applyNumberFormat="1" applyBorder="1"/>
    <xf numFmtId="0" fontId="42" fillId="0" borderId="0" xfId="0" applyFont="1" applyBorder="1"/>
    <xf numFmtId="0" fontId="19" fillId="0" borderId="0" xfId="0" applyFont="1" applyBorder="1"/>
    <xf numFmtId="0" fontId="30" fillId="0" borderId="0" xfId="0" applyFont="1" applyBorder="1" applyAlignment="1">
      <alignment horizontal="left"/>
    </xf>
    <xf numFmtId="0" fontId="46" fillId="0" borderId="0" xfId="0" applyFont="1"/>
    <xf numFmtId="0" fontId="29" fillId="0" borderId="0" xfId="0" applyFont="1"/>
    <xf numFmtId="0" fontId="26" fillId="7" borderId="0" xfId="0" applyFont="1" applyFill="1" applyBorder="1" applyAlignment="1">
      <alignment horizontal="center"/>
    </xf>
    <xf numFmtId="0" fontId="27" fillId="7" borderId="0" xfId="0" applyFont="1" applyFill="1" applyBorder="1" applyAlignment="1">
      <alignment horizontal="center"/>
    </xf>
    <xf numFmtId="0" fontId="32" fillId="7" borderId="0" xfId="0" applyFont="1" applyFill="1" applyBorder="1" applyAlignment="1">
      <alignment horizontal="center"/>
    </xf>
    <xf numFmtId="0" fontId="26" fillId="7" borderId="0" xfId="0" applyFont="1" applyFill="1" applyBorder="1" applyAlignment="1">
      <alignment horizontal="center" vertical="center"/>
    </xf>
    <xf numFmtId="0" fontId="37" fillId="7" borderId="0" xfId="0" applyFont="1" applyFill="1" applyBorder="1" applyAlignment="1">
      <alignment horizontal="center"/>
    </xf>
    <xf numFmtId="0" fontId="33" fillId="7" borderId="0" xfId="0" applyFont="1" applyFill="1" applyBorder="1" applyAlignment="1">
      <alignment horizontal="center" vertical="center"/>
    </xf>
    <xf numFmtId="0" fontId="53" fillId="6" borderId="0" xfId="0" applyFont="1" applyFill="1" applyBorder="1" applyAlignment="1">
      <alignment horizontal="center"/>
    </xf>
    <xf numFmtId="0" fontId="40" fillId="6" borderId="2" xfId="0" applyFont="1" applyFill="1" applyBorder="1" applyAlignment="1">
      <alignment horizontal="center"/>
    </xf>
    <xf numFmtId="0" fontId="40" fillId="6" borderId="4" xfId="0" applyFont="1" applyFill="1" applyBorder="1" applyAlignment="1">
      <alignment horizontal="center"/>
    </xf>
    <xf numFmtId="0" fontId="40" fillId="6" borderId="2" xfId="0" applyFont="1" applyFill="1" applyBorder="1" applyAlignment="1">
      <alignment horizontal="center" vertical="center"/>
    </xf>
    <xf numFmtId="0" fontId="40" fillId="6" borderId="4" xfId="0" applyFont="1" applyFill="1" applyBorder="1" applyAlignment="1">
      <alignment horizontal="center" vertical="center"/>
    </xf>
    <xf numFmtId="0" fontId="40" fillId="6" borderId="3" xfId="0" applyFont="1" applyFill="1" applyBorder="1" applyAlignment="1">
      <alignment horizontal="center" vertical="center"/>
    </xf>
    <xf numFmtId="0" fontId="1" fillId="11" borderId="0" xfId="4" applyFill="1" applyAlignment="1">
      <alignment horizontal="center"/>
    </xf>
    <xf numFmtId="0" fontId="41" fillId="0" borderId="0" xfId="0" applyFont="1" applyBorder="1" applyAlignment="1">
      <alignment horizontal="left" indent="1"/>
    </xf>
    <xf numFmtId="0" fontId="55" fillId="0" borderId="0" xfId="0" applyFont="1" applyBorder="1"/>
    <xf numFmtId="43" fontId="0" fillId="6" borderId="0" xfId="1" applyFont="1" applyFill="1"/>
  </cellXfs>
  <cellStyles count="6">
    <cellStyle name="Comma" xfId="1" builtinId="3"/>
    <cellStyle name="Currency" xfId="2" builtinId="4"/>
    <cellStyle name="Hyperlink" xfId="5" builtinId="8"/>
    <cellStyle name="Normal" xfId="0" builtinId="0"/>
    <cellStyle name="Normal 2" xfId="4" xr:uid="{101B5823-EA03-4D8F-B723-7FCA7E5AF218}"/>
    <cellStyle name="Percent" xfId="3" builtinId="5"/>
  </cellStyles>
  <dxfs count="0"/>
  <tableStyles count="0" defaultTableStyle="TableStyleMedium2" defaultPivotStyle="PivotStyleLight16"/>
  <colors>
    <mruColors>
      <color rgb="FF19535F"/>
      <color rgb="FF368B98"/>
      <color rgb="FFFFC70C"/>
      <color rgb="FFFF9505"/>
      <color rgb="FFE74F29"/>
      <color rgb="FF05A8AA"/>
      <color rgb="FFC4300B"/>
      <color rgb="FF7E7E7B"/>
      <color rgb="FFF6F6F6"/>
      <color rgb="FF364F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/>
                <a:latin typeface="Ubuntu" panose="020B0504030602030204" pitchFamily="34" charset="0"/>
                <a:ea typeface="+mn-ea"/>
                <a:cs typeface="+mn-cs"/>
              </a:defRPr>
            </a:pPr>
            <a:r>
              <a:rPr lang="en-US">
                <a:solidFill>
                  <a:srgbClr val="E74F29"/>
                </a:solidFill>
                <a:effectLst/>
                <a:latin typeface="Ubuntu" panose="020B0504030602030204" pitchFamily="34" charset="0"/>
              </a:rPr>
              <a:t>COVID-19 Business Continuity Plan</a:t>
            </a:r>
          </a:p>
        </c:rich>
      </c:tx>
      <c:layout>
        <c:manualLayout>
          <c:xMode val="edge"/>
          <c:yMode val="edge"/>
          <c:x val="0.23034801010611358"/>
          <c:y val="2.0240358238403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/>
              <a:latin typeface="Ubuntu" panose="020B05040306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84378978332862"/>
          <c:y val="9.9810067347003012E-2"/>
          <c:w val="0.58594356735559217"/>
          <c:h val="0.7561799830028802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6E9-4515-B424-653497D9D5B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6E9-4515-B424-653497D9D5B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6E9-4515-B424-653497D9D5B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6E9-4515-B424-653497D9D5B7}"/>
              </c:ext>
            </c:extLst>
          </c:dPt>
          <c:dPt>
            <c:idx val="4"/>
            <c:bubble3D val="0"/>
            <c:spPr>
              <a:solidFill>
                <a:srgbClr val="E74F29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D114-4BBD-8E56-A3E5087504A9}"/>
              </c:ext>
            </c:extLst>
          </c:dPt>
          <c:dPt>
            <c:idx val="5"/>
            <c:bubble3D val="0"/>
            <c:spPr>
              <a:solidFill>
                <a:srgbClr val="364F6F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927-0345-BAD4-4F7F65EB14BE}"/>
              </c:ext>
            </c:extLst>
          </c:dPt>
          <c:dLbls>
            <c:dLbl>
              <c:idx val="0"/>
              <c:layout>
                <c:manualLayout>
                  <c:x val="6.0069494680152935E-2"/>
                  <c:y val="-0.1569811535606332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E9-4515-B424-653497D9D5B7}"/>
                </c:ext>
              </c:extLst>
            </c:dLbl>
            <c:dLbl>
              <c:idx val="1"/>
              <c:layout>
                <c:manualLayout>
                  <c:x val="0.23986087134694298"/>
                  <c:y val="-0.15792756912737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E9-4515-B424-653497D9D5B7}"/>
                </c:ext>
              </c:extLst>
            </c:dLbl>
            <c:dLbl>
              <c:idx val="3"/>
              <c:layout>
                <c:manualLayout>
                  <c:x val="0.2547207576287564"/>
                  <c:y val="-2.4071893702549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84409799554565"/>
                      <c:h val="0.102992803389102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6E9-4515-B424-653497D9D5B7}"/>
                </c:ext>
              </c:extLst>
            </c:dLbl>
            <c:dLbl>
              <c:idx val="4"/>
              <c:layout>
                <c:manualLayout>
                  <c:x val="0.24342932194460556"/>
                  <c:y val="0.1071897352271989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14-4BBD-8E56-A3E5087504A9}"/>
                </c:ext>
              </c:extLst>
            </c:dLbl>
            <c:dLbl>
              <c:idx val="5"/>
              <c:layout>
                <c:manualLayout>
                  <c:x val="-0.23377353549301605"/>
                  <c:y val="-3.340854195758000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27-0345-BAD4-4F7F65EB14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bg2">
                      <a:lumMod val="10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Exercise!$M$23:$M$28</c:f>
              <c:strCache>
                <c:ptCount val="6"/>
                <c:pt idx="0">
                  <c:v>Volume Lever</c:v>
                </c:pt>
                <c:pt idx="1">
                  <c:v>Physician Base Comp Lever</c:v>
                </c:pt>
                <c:pt idx="3">
                  <c:v>Fixed Overhead Lever</c:v>
                </c:pt>
                <c:pt idx="4">
                  <c:v>Remaining Cash Need</c:v>
                </c:pt>
                <c:pt idx="5">
                  <c:v>Covered by Line of Credit</c:v>
                </c:pt>
              </c:strCache>
            </c:strRef>
          </c:cat>
          <c:val>
            <c:numRef>
              <c:f>Exercise!$N$23:$N$28</c:f>
              <c:numCache>
                <c:formatCode>_("$"* #,##0_);_("$"* \(#,##0\);_("$"* "-"??_);_(@_)</c:formatCode>
                <c:ptCount val="6"/>
                <c:pt idx="0">
                  <c:v>0</c:v>
                </c:pt>
                <c:pt idx="1">
                  <c:v>0</c:v>
                </c:pt>
                <c:pt idx="3">
                  <c:v>53385.800000000047</c:v>
                </c:pt>
                <c:pt idx="4">
                  <c:v>267204.20886457735</c:v>
                </c:pt>
                <c:pt idx="5">
                  <c:v>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9-4515-B424-653497D9D5B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171316284708121"/>
          <c:y val="0.88476203833157274"/>
          <c:w val="0.65256491180460086"/>
          <c:h val="8.95018282063735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5082540</xdr:colOff>
      <xdr:row>2</xdr:row>
      <xdr:rowOff>60960</xdr:rowOff>
    </xdr:from>
    <xdr:to>
      <xdr:col>3</xdr:col>
      <xdr:colOff>6456023</xdr:colOff>
      <xdr:row>3</xdr:row>
      <xdr:rowOff>115966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FC3E96-14EC-42C6-AB66-3D9239897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20940" y="563880"/>
          <a:ext cx="1373483" cy="3445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981973</xdr:colOff>
      <xdr:row>2</xdr:row>
      <xdr:rowOff>73870</xdr:rowOff>
    </xdr:from>
    <xdr:to>
      <xdr:col>12</xdr:col>
      <xdr:colOff>446732</xdr:colOff>
      <xdr:row>3</xdr:row>
      <xdr:rowOff>124292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07A5CA-9569-4522-A124-5BBA54C96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95751" y="454870"/>
          <a:ext cx="1214537" cy="3326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512550</xdr:colOff>
      <xdr:row>2</xdr:row>
      <xdr:rowOff>64302</xdr:rowOff>
    </xdr:from>
    <xdr:to>
      <xdr:col>10</xdr:col>
      <xdr:colOff>630974</xdr:colOff>
      <xdr:row>3</xdr:row>
      <xdr:rowOff>121997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2EBDBB-9C90-4FEA-AD9C-4F4A9DBF8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08550" y="422890"/>
          <a:ext cx="1373483" cy="3445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61837</xdr:colOff>
      <xdr:row>7</xdr:row>
      <xdr:rowOff>226486</xdr:rowOff>
    </xdr:from>
    <xdr:to>
      <xdr:col>17</xdr:col>
      <xdr:colOff>583596</xdr:colOff>
      <xdr:row>56</xdr:row>
      <xdr:rowOff>153005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8C18F0-9EC6-48FD-93A2-667745B1A1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2722</xdr:colOff>
      <xdr:row>2</xdr:row>
      <xdr:rowOff>69175</xdr:rowOff>
    </xdr:from>
    <xdr:to>
      <xdr:col>17</xdr:col>
      <xdr:colOff>407837</xdr:colOff>
      <xdr:row>4</xdr:row>
      <xdr:rowOff>26434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5286A2-69C3-44A1-89B7-489ECE76B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57293" y="232461"/>
          <a:ext cx="1566257" cy="4289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105545</xdr:colOff>
      <xdr:row>2</xdr:row>
      <xdr:rowOff>82835</xdr:rowOff>
    </xdr:from>
    <xdr:to>
      <xdr:col>10</xdr:col>
      <xdr:colOff>1072146</xdr:colOff>
      <xdr:row>3</xdr:row>
      <xdr:rowOff>133257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9A7E61-8AA9-4722-AA9D-2BED2EB0E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31427" y="456364"/>
          <a:ext cx="1220601" cy="3343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2</xdr:row>
      <xdr:rowOff>85725</xdr:rowOff>
    </xdr:from>
    <xdr:to>
      <xdr:col>6</xdr:col>
      <xdr:colOff>1982304</xdr:colOff>
      <xdr:row>3</xdr:row>
      <xdr:rowOff>149218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A6356D-BAC6-47BA-BA25-300C2F0AC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15125" y="438150"/>
          <a:ext cx="1372704" cy="3492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2288822</xdr:colOff>
      <xdr:row>1</xdr:row>
      <xdr:rowOff>43742</xdr:rowOff>
    </xdr:from>
    <xdr:to>
      <xdr:col>14</xdr:col>
      <xdr:colOff>3627872</xdr:colOff>
      <xdr:row>3</xdr:row>
      <xdr:rowOff>21165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48BB1C-E28C-43CA-ABA4-F55D312CD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771765" y="228799"/>
          <a:ext cx="1339050" cy="4563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8</xdr:row>
      <xdr:rowOff>0</xdr:rowOff>
    </xdr:from>
    <xdr:to>
      <xdr:col>13</xdr:col>
      <xdr:colOff>159026</xdr:colOff>
      <xdr:row>9</xdr:row>
      <xdr:rowOff>207962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8D5EC8-4FA8-435D-BED2-29207298C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1531620"/>
          <a:ext cx="1378226" cy="436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69FF7-41DE-44B1-896E-29DAAE8C93FE}">
  <dimension ref="B1:E29"/>
  <sheetViews>
    <sheetView showGridLines="0" tabSelected="1" workbookViewId="0">
      <selection activeCell="I23" sqref="I23"/>
    </sheetView>
  </sheetViews>
  <sheetFormatPr defaultRowHeight="13.2"/>
  <cols>
    <col min="1" max="2" width="3.6640625" style="39" customWidth="1"/>
    <col min="3" max="3" width="8.88671875" style="39"/>
    <col min="4" max="4" width="94.33203125" style="39" customWidth="1"/>
    <col min="5" max="6" width="3.6640625" style="39" customWidth="1"/>
    <col min="7" max="16384" width="8.88671875" style="39"/>
  </cols>
  <sheetData>
    <row r="1" spans="2:5" ht="13.8" thickBot="1"/>
    <row r="2" spans="2:5">
      <c r="B2" s="26"/>
      <c r="C2" s="27"/>
      <c r="D2" s="27"/>
      <c r="E2" s="28"/>
    </row>
    <row r="3" spans="2:5" ht="22.8">
      <c r="B3" s="29"/>
      <c r="C3" s="49" t="s">
        <v>40</v>
      </c>
      <c r="D3" s="16"/>
      <c r="E3" s="31"/>
    </row>
    <row r="4" spans="2:5" ht="14.4">
      <c r="B4" s="29"/>
      <c r="C4" s="51" t="s">
        <v>41</v>
      </c>
      <c r="D4" s="16"/>
      <c r="E4" s="31"/>
    </row>
    <row r="5" spans="2:5" ht="13.8" thickBot="1">
      <c r="B5" s="29"/>
      <c r="C5" s="16"/>
      <c r="D5" s="16"/>
      <c r="E5" s="31"/>
    </row>
    <row r="6" spans="2:5" ht="4.8" customHeight="1" thickBot="1">
      <c r="B6" s="29"/>
      <c r="C6" s="113"/>
      <c r="D6" s="113"/>
      <c r="E6" s="31"/>
    </row>
    <row r="7" spans="2:5">
      <c r="B7" s="29"/>
      <c r="C7" s="16"/>
      <c r="D7" s="16"/>
      <c r="E7" s="31"/>
    </row>
    <row r="8" spans="2:5" ht="13.8">
      <c r="B8" s="29"/>
      <c r="C8" s="236" t="s">
        <v>192</v>
      </c>
      <c r="D8" s="30"/>
      <c r="E8" s="31"/>
    </row>
    <row r="9" spans="2:5" ht="13.8">
      <c r="B9" s="29"/>
      <c r="C9" s="30" t="s">
        <v>172</v>
      </c>
      <c r="D9" s="30"/>
      <c r="E9" s="31"/>
    </row>
    <row r="10" spans="2:5" ht="13.8">
      <c r="B10" s="29"/>
      <c r="C10" s="30"/>
      <c r="D10" s="30" t="s">
        <v>173</v>
      </c>
      <c r="E10" s="31"/>
    </row>
    <row r="11" spans="2:5" ht="13.8">
      <c r="B11" s="29"/>
      <c r="C11" s="30"/>
      <c r="D11" s="30" t="s">
        <v>174</v>
      </c>
      <c r="E11" s="31"/>
    </row>
    <row r="12" spans="2:5" ht="13.8">
      <c r="B12" s="29"/>
      <c r="C12" s="30"/>
      <c r="D12" s="30" t="s">
        <v>175</v>
      </c>
      <c r="E12" s="31"/>
    </row>
    <row r="13" spans="2:5" ht="13.8">
      <c r="B13" s="29"/>
      <c r="C13" s="30"/>
      <c r="D13" s="30" t="s">
        <v>176</v>
      </c>
      <c r="E13" s="31"/>
    </row>
    <row r="14" spans="2:5" ht="13.8">
      <c r="B14" s="29"/>
      <c r="C14" s="30"/>
      <c r="D14" s="30" t="s">
        <v>177</v>
      </c>
      <c r="E14" s="31"/>
    </row>
    <row r="15" spans="2:5" ht="13.8">
      <c r="B15" s="29"/>
      <c r="C15" s="30"/>
      <c r="D15" s="30" t="s">
        <v>178</v>
      </c>
      <c r="E15" s="31"/>
    </row>
    <row r="16" spans="2:5" ht="13.8">
      <c r="B16" s="29"/>
      <c r="C16" s="30"/>
      <c r="D16" s="30" t="s">
        <v>179</v>
      </c>
      <c r="E16" s="31"/>
    </row>
    <row r="17" spans="2:5" ht="13.8">
      <c r="B17" s="29"/>
      <c r="C17" s="30"/>
      <c r="D17" s="30" t="s">
        <v>180</v>
      </c>
      <c r="E17" s="31"/>
    </row>
    <row r="18" spans="2:5" ht="13.8">
      <c r="B18" s="29"/>
      <c r="C18" s="30"/>
      <c r="D18" s="30" t="s">
        <v>181</v>
      </c>
      <c r="E18" s="31"/>
    </row>
    <row r="19" spans="2:5" ht="13.8">
      <c r="B19" s="29"/>
      <c r="C19" s="30"/>
      <c r="D19" s="30" t="s">
        <v>182</v>
      </c>
      <c r="E19" s="31"/>
    </row>
    <row r="20" spans="2:5" ht="13.8">
      <c r="B20" s="29"/>
      <c r="C20" s="30" t="s">
        <v>183</v>
      </c>
      <c r="D20" s="30"/>
      <c r="E20" s="31"/>
    </row>
    <row r="21" spans="2:5" ht="13.8">
      <c r="B21" s="29"/>
      <c r="C21" s="30" t="s">
        <v>184</v>
      </c>
      <c r="D21" s="30"/>
      <c r="E21" s="31"/>
    </row>
    <row r="22" spans="2:5" ht="13.8">
      <c r="B22" s="29"/>
      <c r="C22" s="30"/>
      <c r="D22" s="30" t="s">
        <v>185</v>
      </c>
      <c r="E22" s="31"/>
    </row>
    <row r="23" spans="2:5" ht="13.8">
      <c r="B23" s="29"/>
      <c r="C23" s="30" t="s">
        <v>186</v>
      </c>
      <c r="D23" s="30"/>
      <c r="E23" s="31"/>
    </row>
    <row r="24" spans="2:5" ht="13.8">
      <c r="B24" s="29"/>
      <c r="C24" s="30" t="s">
        <v>187</v>
      </c>
      <c r="D24" s="30"/>
      <c r="E24" s="31"/>
    </row>
    <row r="25" spans="2:5" ht="13.8">
      <c r="B25" s="29"/>
      <c r="C25" s="30"/>
      <c r="D25" s="30" t="s">
        <v>188</v>
      </c>
      <c r="E25" s="31"/>
    </row>
    <row r="26" spans="2:5" ht="13.8">
      <c r="B26" s="29"/>
      <c r="C26" s="30"/>
      <c r="D26" s="30" t="s">
        <v>189</v>
      </c>
      <c r="E26" s="31"/>
    </row>
    <row r="27" spans="2:5" ht="13.8">
      <c r="B27" s="29"/>
      <c r="C27" s="30" t="s">
        <v>190</v>
      </c>
      <c r="D27" s="30"/>
      <c r="E27" s="31"/>
    </row>
    <row r="28" spans="2:5" ht="13.8">
      <c r="B28" s="29"/>
      <c r="C28" s="30" t="s">
        <v>191</v>
      </c>
      <c r="D28" s="30"/>
      <c r="E28" s="31"/>
    </row>
    <row r="29" spans="2:5" ht="13.8" thickBot="1">
      <c r="B29" s="36"/>
      <c r="C29" s="37"/>
      <c r="D29" s="37"/>
      <c r="E29" s="38"/>
    </row>
  </sheetData>
  <sheetProtection algorithmName="SHA-512" hashValue="hY5IWnkOE83sWsMVRw3DKhnTBer7ckogb9NqTCgXPmPRePYL4cYP4XAoeEQK0TM03HjBI80bSPnGC/BCOqVasA==" saltValue="OS+HXM4mj7wnMacyVVotXw==" spinCount="100000" sheet="1" objects="1" scenarios="1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FE6A5-0879-44AD-84F6-E3ADD71A203A}">
  <dimension ref="A1:O25"/>
  <sheetViews>
    <sheetView showGridLines="0" zoomScale="90" zoomScaleNormal="90" workbookViewId="0">
      <pane ySplit="6" topLeftCell="A7" activePane="bottomLeft" state="frozen"/>
      <selection pane="bottomLeft" activeCell="Q9" sqref="Q9"/>
    </sheetView>
  </sheetViews>
  <sheetFormatPr defaultColWidth="8.77734375" defaultRowHeight="13.2"/>
  <cols>
    <col min="1" max="2" width="3.77734375" style="39" customWidth="1"/>
    <col min="3" max="3" width="21" style="39" customWidth="1"/>
    <col min="4" max="4" width="8.77734375" style="39"/>
    <col min="5" max="5" width="10" style="39" bestFit="1" customWidth="1"/>
    <col min="6" max="6" width="2.44140625" style="39" customWidth="1"/>
    <col min="7" max="7" width="18.5546875" style="39" customWidth="1"/>
    <col min="8" max="8" width="8.77734375" style="39"/>
    <col min="9" max="9" width="11.5546875" style="39" bestFit="1" customWidth="1"/>
    <col min="10" max="10" width="2.44140625" style="39" customWidth="1"/>
    <col min="11" max="11" width="18.5546875" style="39" customWidth="1"/>
    <col min="12" max="13" width="8.77734375" style="39"/>
    <col min="14" max="15" width="3.77734375" style="39" customWidth="1"/>
    <col min="16" max="17" width="10.44140625" style="39" customWidth="1"/>
    <col min="18" max="18" width="2" style="39" customWidth="1"/>
    <col min="19" max="19" width="16.5546875" style="39" customWidth="1"/>
    <col min="20" max="20" width="8.77734375" style="39"/>
    <col min="21" max="21" width="11.5546875" style="39" bestFit="1" customWidth="1"/>
    <col min="22" max="22" width="2" style="39" customWidth="1"/>
    <col min="23" max="23" width="15.77734375" style="39" customWidth="1"/>
    <col min="24" max="16384" width="8.77734375" style="39"/>
  </cols>
  <sheetData>
    <row r="1" spans="1:15" ht="17.55" customHeight="1" thickBot="1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</row>
    <row r="2" spans="1:15">
      <c r="A2" s="43"/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/>
      <c r="O2" s="44"/>
    </row>
    <row r="3" spans="1:15" ht="22.8">
      <c r="A3" s="43"/>
      <c r="B3" s="29"/>
      <c r="C3" s="49" t="s">
        <v>40</v>
      </c>
      <c r="D3" s="50"/>
      <c r="E3" s="50"/>
      <c r="F3" s="50"/>
      <c r="G3" s="50"/>
      <c r="H3" s="30"/>
      <c r="I3" s="30"/>
      <c r="J3" s="16"/>
      <c r="K3" s="16"/>
      <c r="L3" s="16"/>
      <c r="M3" s="16"/>
      <c r="N3" s="31"/>
      <c r="O3" s="44"/>
    </row>
    <row r="4" spans="1:15" ht="14.4">
      <c r="A4" s="43"/>
      <c r="B4" s="29"/>
      <c r="C4" s="51" t="s">
        <v>41</v>
      </c>
      <c r="D4" s="51"/>
      <c r="E4" s="51"/>
      <c r="F4" s="51"/>
      <c r="G4" s="51"/>
      <c r="H4" s="30"/>
      <c r="I4" s="30"/>
      <c r="J4" s="16"/>
      <c r="K4" s="16"/>
      <c r="L4" s="16"/>
      <c r="M4" s="16"/>
      <c r="N4" s="31"/>
      <c r="O4" s="44"/>
    </row>
    <row r="5" spans="1:15" ht="14.4" thickBot="1">
      <c r="A5" s="43"/>
      <c r="B5" s="29"/>
      <c r="C5" s="32"/>
      <c r="D5" s="30"/>
      <c r="E5" s="30"/>
      <c r="F5" s="30"/>
      <c r="G5" s="30"/>
      <c r="H5" s="30"/>
      <c r="I5" s="30"/>
      <c r="J5" s="16"/>
      <c r="K5" s="16"/>
      <c r="L5" s="16"/>
      <c r="M5" s="16"/>
      <c r="N5" s="31"/>
      <c r="O5" s="44"/>
    </row>
    <row r="6" spans="1:15" ht="5.55" customHeight="1" thickBot="1">
      <c r="A6" s="43"/>
      <c r="B6" s="29"/>
      <c r="C6" s="113"/>
      <c r="D6" s="114"/>
      <c r="E6" s="114"/>
      <c r="F6" s="114"/>
      <c r="G6" s="114"/>
      <c r="H6" s="114"/>
      <c r="I6" s="114"/>
      <c r="J6" s="115"/>
      <c r="K6" s="115"/>
      <c r="L6" s="115"/>
      <c r="M6" s="116"/>
      <c r="N6" s="31"/>
      <c r="O6" s="44"/>
    </row>
    <row r="7" spans="1:15" ht="7.2" customHeight="1">
      <c r="A7" s="43"/>
      <c r="B7" s="29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31"/>
      <c r="O7" s="44"/>
    </row>
    <row r="8" spans="1:15" ht="15.6">
      <c r="A8" s="43"/>
      <c r="B8" s="29"/>
      <c r="C8" s="222" t="s">
        <v>32</v>
      </c>
      <c r="D8" s="222"/>
      <c r="E8" s="222"/>
      <c r="F8" s="33"/>
      <c r="G8" s="222" t="s">
        <v>35</v>
      </c>
      <c r="H8" s="222"/>
      <c r="I8" s="222"/>
      <c r="J8" s="33"/>
      <c r="K8" s="223" t="s">
        <v>36</v>
      </c>
      <c r="L8" s="223"/>
      <c r="M8" s="223"/>
      <c r="N8" s="34"/>
      <c r="O8" s="44"/>
    </row>
    <row r="9" spans="1:15">
      <c r="A9" s="43"/>
      <c r="B9" s="29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31"/>
      <c r="O9" s="44"/>
    </row>
    <row r="10" spans="1:15" ht="26.4">
      <c r="A10" s="43"/>
      <c r="B10" s="29"/>
      <c r="C10" s="59" t="s">
        <v>31</v>
      </c>
      <c r="D10" s="35"/>
      <c r="E10" s="55">
        <v>5</v>
      </c>
      <c r="F10" s="16"/>
      <c r="G10" s="53" t="s">
        <v>33</v>
      </c>
      <c r="H10" s="16"/>
      <c r="I10" s="55">
        <v>400</v>
      </c>
      <c r="J10" s="16"/>
      <c r="K10" s="53" t="s">
        <v>37</v>
      </c>
      <c r="L10" s="16"/>
      <c r="M10" s="55">
        <v>158.97999999999999</v>
      </c>
      <c r="N10" s="31"/>
      <c r="O10" s="44"/>
    </row>
    <row r="11" spans="1:15">
      <c r="A11" s="43"/>
      <c r="B11" s="29"/>
      <c r="C11" s="22"/>
      <c r="D11" s="16"/>
      <c r="E11" s="16"/>
      <c r="F11" s="16"/>
      <c r="G11" s="25"/>
      <c r="H11" s="16"/>
      <c r="I11" s="16"/>
      <c r="J11" s="16"/>
      <c r="K11" s="16"/>
      <c r="L11" s="16"/>
      <c r="M11" s="16"/>
      <c r="N11" s="31"/>
      <c r="O11" s="44"/>
    </row>
    <row r="12" spans="1:15" ht="39" customHeight="1">
      <c r="A12" s="43"/>
      <c r="B12" s="29"/>
      <c r="C12" s="53" t="s">
        <v>67</v>
      </c>
      <c r="D12" s="16"/>
      <c r="E12" s="56">
        <v>180000</v>
      </c>
      <c r="F12" s="16"/>
      <c r="G12" s="53" t="s">
        <v>34</v>
      </c>
      <c r="H12" s="16"/>
      <c r="I12" s="57">
        <v>-0.5</v>
      </c>
      <c r="J12" s="16"/>
      <c r="K12" s="16"/>
      <c r="L12" s="16"/>
      <c r="M12" s="16"/>
      <c r="N12" s="31"/>
      <c r="O12" s="44"/>
    </row>
    <row r="13" spans="1:15">
      <c r="A13" s="43"/>
      <c r="B13" s="29"/>
      <c r="C13" s="16"/>
      <c r="D13" s="16"/>
      <c r="E13" s="16"/>
      <c r="F13" s="16"/>
      <c r="G13" s="25"/>
      <c r="H13" s="16"/>
      <c r="I13" s="16"/>
      <c r="J13" s="16"/>
      <c r="K13" s="16"/>
      <c r="L13" s="16"/>
      <c r="M13" s="16"/>
      <c r="N13" s="31"/>
      <c r="O13" s="44"/>
    </row>
    <row r="14" spans="1:15" ht="26.4">
      <c r="A14" s="43"/>
      <c r="B14" s="29"/>
      <c r="C14" s="16"/>
      <c r="D14" s="16"/>
      <c r="E14" s="16"/>
      <c r="F14" s="16"/>
      <c r="G14" s="53" t="s">
        <v>168</v>
      </c>
      <c r="H14" s="16"/>
      <c r="I14" s="57">
        <v>0.05</v>
      </c>
      <c r="J14" s="16"/>
      <c r="K14" s="16"/>
      <c r="L14" s="16"/>
      <c r="M14" s="16"/>
      <c r="N14" s="31"/>
      <c r="O14" s="44"/>
    </row>
    <row r="15" spans="1:15">
      <c r="A15" s="43"/>
      <c r="B15" s="29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1"/>
      <c r="O15" s="44"/>
    </row>
    <row r="16" spans="1:15">
      <c r="A16" s="43"/>
      <c r="B16" s="29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1"/>
      <c r="O16" s="44"/>
    </row>
    <row r="17" spans="1:15" ht="15.6">
      <c r="A17" s="43"/>
      <c r="B17" s="29"/>
      <c r="C17" s="222" t="s">
        <v>42</v>
      </c>
      <c r="D17" s="222"/>
      <c r="E17" s="222"/>
      <c r="F17" s="33"/>
      <c r="G17" s="222" t="s">
        <v>63</v>
      </c>
      <c r="H17" s="222"/>
      <c r="I17" s="222"/>
      <c r="J17" s="16"/>
      <c r="K17" s="222" t="s">
        <v>62</v>
      </c>
      <c r="L17" s="222"/>
      <c r="M17" s="222"/>
      <c r="N17" s="31"/>
      <c r="O17" s="44"/>
    </row>
    <row r="18" spans="1:15">
      <c r="A18" s="43"/>
      <c r="B18" s="2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31"/>
      <c r="O18" s="44"/>
    </row>
    <row r="19" spans="1:15" ht="39.6">
      <c r="A19" s="43"/>
      <c r="B19" s="29"/>
      <c r="C19" s="53" t="s">
        <v>43</v>
      </c>
      <c r="D19" s="16"/>
      <c r="E19" s="57">
        <v>0.75</v>
      </c>
      <c r="F19" s="16"/>
      <c r="G19" s="53" t="s">
        <v>68</v>
      </c>
      <c r="H19" s="16"/>
      <c r="I19" s="58">
        <v>300000</v>
      </c>
      <c r="J19" s="16"/>
      <c r="K19" s="53" t="s">
        <v>65</v>
      </c>
      <c r="L19" s="16"/>
      <c r="M19" s="55">
        <v>4</v>
      </c>
      <c r="N19" s="31"/>
      <c r="O19" s="44"/>
    </row>
    <row r="20" spans="1:15">
      <c r="A20" s="43"/>
      <c r="B20" s="29"/>
      <c r="C20" s="5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31"/>
      <c r="O20" s="44"/>
    </row>
    <row r="21" spans="1:15" ht="26.4">
      <c r="A21" s="43"/>
      <c r="B21" s="29"/>
      <c r="C21" s="52" t="s">
        <v>44</v>
      </c>
      <c r="D21" s="16"/>
      <c r="E21" s="57">
        <v>0.7</v>
      </c>
      <c r="F21" s="16"/>
      <c r="G21" s="53" t="s">
        <v>90</v>
      </c>
      <c r="H21" s="16"/>
      <c r="I21" s="56" t="s">
        <v>91</v>
      </c>
      <c r="J21" s="16"/>
      <c r="K21" s="16"/>
      <c r="L21" s="16"/>
      <c r="M21" s="16"/>
      <c r="N21" s="31"/>
      <c r="O21" s="44"/>
    </row>
    <row r="22" spans="1:15">
      <c r="A22" s="43"/>
      <c r="B22" s="29"/>
      <c r="C22" s="54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31"/>
      <c r="O22" s="44"/>
    </row>
    <row r="23" spans="1:15">
      <c r="A23" s="43"/>
      <c r="B23" s="29"/>
      <c r="C23" s="52" t="s">
        <v>45</v>
      </c>
      <c r="D23" s="16"/>
      <c r="E23" s="57">
        <v>0.3</v>
      </c>
      <c r="F23" s="16"/>
      <c r="G23" s="16"/>
      <c r="H23" s="16"/>
      <c r="I23" s="16"/>
      <c r="J23" s="16"/>
      <c r="K23" s="16"/>
      <c r="L23" s="16"/>
      <c r="M23" s="16"/>
      <c r="N23" s="31"/>
      <c r="O23" s="44"/>
    </row>
    <row r="24" spans="1:15" ht="13.8" thickBot="1">
      <c r="A24" s="43"/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8"/>
      <c r="O24" s="44"/>
    </row>
    <row r="25" spans="1:15" ht="17.55" customHeight="1" thickBot="1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7"/>
    </row>
  </sheetData>
  <sheetProtection algorithmName="SHA-512" hashValue="pVvJSocO9lq7hT8JvoD9lidYfNC8QkMDP2nx2iDSggDm1hFsSr3y1YleQElz9UTo4a3C1FdiSGGqYNln32FMGA==" saltValue="VTkjuQQks/yrso5kIQD4sA==" spinCount="100000" sheet="1" objects="1" scenarios="1"/>
  <mergeCells count="6">
    <mergeCell ref="C8:E8"/>
    <mergeCell ref="G8:I8"/>
    <mergeCell ref="K8:M8"/>
    <mergeCell ref="C17:E17"/>
    <mergeCell ref="G17:I17"/>
    <mergeCell ref="K17:M17"/>
  </mergeCells>
  <pageMargins left="0.7" right="0.7" top="0.75" bottom="0.75" header="0.3" footer="0.3"/>
  <pageSetup scale="6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E8F431-62A3-4B25-822A-9E4F8210043C}">
          <x14:formula1>
            <xm:f>Branding!$B$4:$B$5</xm:f>
          </x14:formula1>
          <xm:sqref>I21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20750-E6FE-42CB-9B6B-5302892B0736}">
  <dimension ref="B1:M72"/>
  <sheetViews>
    <sheetView showGridLines="0" zoomScale="85" zoomScaleNormal="85" workbookViewId="0">
      <pane ySplit="6" topLeftCell="A10" activePane="bottomLeft" state="frozen"/>
      <selection activeCell="Q19" sqref="Q19"/>
      <selection pane="bottomLeft" activeCell="E19" sqref="E19"/>
    </sheetView>
  </sheetViews>
  <sheetFormatPr defaultColWidth="8.77734375" defaultRowHeight="13.8"/>
  <cols>
    <col min="1" max="1" width="8.77734375" style="184"/>
    <col min="2" max="2" width="3.44140625" style="184" customWidth="1"/>
    <col min="3" max="3" width="22.44140625" style="184" customWidth="1"/>
    <col min="4" max="4" width="4.21875" style="184" customWidth="1"/>
    <col min="5" max="5" width="18.21875" style="184" bestFit="1" customWidth="1"/>
    <col min="6" max="6" width="4.44140625" style="184" customWidth="1"/>
    <col min="7" max="7" width="24" style="184" customWidth="1"/>
    <col min="8" max="8" width="4.21875" style="184" customWidth="1"/>
    <col min="9" max="9" width="13.44140625" style="184" bestFit="1" customWidth="1"/>
    <col min="10" max="10" width="4.77734375" style="184" bestFit="1" customWidth="1"/>
    <col min="11" max="11" width="11.5546875" style="184" bestFit="1" customWidth="1"/>
    <col min="12" max="12" width="3.44140625" style="184" customWidth="1"/>
    <col min="13" max="16384" width="8.77734375" style="184"/>
  </cols>
  <sheetData>
    <row r="1" spans="2:12" ht="14.4" thickBot="1"/>
    <row r="2" spans="2:12">
      <c r="B2" s="170"/>
      <c r="C2" s="172"/>
      <c r="D2" s="172"/>
      <c r="E2" s="172"/>
      <c r="F2" s="172"/>
      <c r="G2" s="172"/>
      <c r="H2" s="172"/>
      <c r="I2" s="172"/>
      <c r="J2" s="172"/>
      <c r="K2" s="172"/>
      <c r="L2" s="174"/>
    </row>
    <row r="3" spans="2:12" ht="22.8">
      <c r="B3" s="175"/>
      <c r="C3" s="49" t="s">
        <v>40</v>
      </c>
      <c r="D3" s="50"/>
      <c r="E3" s="50"/>
      <c r="F3" s="50"/>
      <c r="G3" s="50"/>
      <c r="H3" s="30"/>
      <c r="I3" s="30"/>
      <c r="J3" s="30"/>
      <c r="K3" s="30"/>
      <c r="L3" s="177"/>
    </row>
    <row r="4" spans="2:12" ht="14.4">
      <c r="B4" s="175"/>
      <c r="C4" s="51" t="s">
        <v>41</v>
      </c>
      <c r="D4" s="51"/>
      <c r="E4" s="51"/>
      <c r="F4" s="51"/>
      <c r="G4" s="51"/>
      <c r="H4" s="30"/>
      <c r="I4" s="30"/>
      <c r="J4" s="30"/>
      <c r="K4" s="30"/>
      <c r="L4" s="177"/>
    </row>
    <row r="5" spans="2:12" ht="14.4" thickBot="1">
      <c r="B5" s="175"/>
      <c r="C5" s="32"/>
      <c r="D5" s="30"/>
      <c r="E5" s="30"/>
      <c r="F5" s="30"/>
      <c r="G5" s="30"/>
      <c r="H5" s="30"/>
      <c r="I5" s="30"/>
      <c r="J5" s="30"/>
      <c r="K5" s="30"/>
      <c r="L5" s="177"/>
    </row>
    <row r="6" spans="2:12" ht="4.2" customHeight="1" thickBot="1">
      <c r="B6" s="175"/>
      <c r="C6" s="117"/>
      <c r="D6" s="118"/>
      <c r="E6" s="118"/>
      <c r="F6" s="118"/>
      <c r="G6" s="118"/>
      <c r="H6" s="118"/>
      <c r="I6" s="119"/>
      <c r="J6" s="119"/>
      <c r="K6" s="119"/>
      <c r="L6" s="177"/>
    </row>
    <row r="7" spans="2:12">
      <c r="B7" s="175"/>
      <c r="C7" s="30"/>
      <c r="D7" s="30"/>
      <c r="E7" s="30"/>
      <c r="F7" s="30"/>
      <c r="G7" s="30"/>
      <c r="H7" s="30"/>
      <c r="I7" s="30"/>
      <c r="J7" s="30"/>
      <c r="K7" s="30"/>
      <c r="L7" s="177"/>
    </row>
    <row r="8" spans="2:12" ht="18">
      <c r="B8" s="175"/>
      <c r="C8" s="224" t="s">
        <v>49</v>
      </c>
      <c r="D8" s="224"/>
      <c r="E8" s="224"/>
      <c r="F8" s="224"/>
      <c r="G8" s="224"/>
      <c r="H8" s="224"/>
      <c r="I8" s="224"/>
      <c r="J8" s="224"/>
      <c r="K8" s="224"/>
      <c r="L8" s="177"/>
    </row>
    <row r="9" spans="2:12" ht="3" customHeight="1">
      <c r="B9" s="175"/>
      <c r="C9" s="30"/>
      <c r="D9" s="30"/>
      <c r="E9" s="30"/>
      <c r="F9" s="30"/>
      <c r="G9" s="30"/>
      <c r="H9" s="30"/>
      <c r="I9" s="30"/>
      <c r="J9" s="30"/>
      <c r="K9" s="30"/>
      <c r="L9" s="177"/>
    </row>
    <row r="10" spans="2:12" ht="15.6">
      <c r="B10" s="175"/>
      <c r="C10" s="225" t="s">
        <v>0</v>
      </c>
      <c r="D10" s="225"/>
      <c r="E10" s="225"/>
      <c r="F10" s="178"/>
      <c r="G10" s="225" t="s">
        <v>1</v>
      </c>
      <c r="H10" s="225"/>
      <c r="I10" s="225"/>
      <c r="J10" s="30"/>
      <c r="K10" s="30"/>
      <c r="L10" s="177"/>
    </row>
    <row r="11" spans="2:12" ht="7.2" customHeight="1">
      <c r="B11" s="175"/>
      <c r="C11" s="30"/>
      <c r="D11" s="30"/>
      <c r="E11" s="30"/>
      <c r="F11" s="30"/>
      <c r="G11" s="30"/>
      <c r="H11" s="30"/>
      <c r="I11" s="30"/>
      <c r="J11" s="30"/>
      <c r="K11" s="30"/>
      <c r="L11" s="177"/>
    </row>
    <row r="12" spans="2:12" ht="17.399999999999999">
      <c r="B12" s="175"/>
      <c r="C12" s="30"/>
      <c r="D12" s="30"/>
      <c r="E12" s="30"/>
      <c r="F12" s="30"/>
      <c r="G12" s="30"/>
      <c r="H12" s="30"/>
      <c r="I12" s="72" t="s">
        <v>38</v>
      </c>
      <c r="J12" s="30"/>
      <c r="K12" s="30"/>
      <c r="L12" s="188"/>
    </row>
    <row r="13" spans="2:12">
      <c r="B13" s="175"/>
      <c r="C13" s="189" t="s">
        <v>2</v>
      </c>
      <c r="D13" s="190"/>
      <c r="E13" s="75">
        <f>Inputs!E10*Inputs!I10</f>
        <v>2000</v>
      </c>
      <c r="F13" s="191"/>
      <c r="G13" s="189" t="s">
        <v>3</v>
      </c>
      <c r="H13" s="192"/>
      <c r="I13" s="193">
        <f>Inputs!M10*0.78</f>
        <v>124.00439999999999</v>
      </c>
      <c r="J13" s="194"/>
      <c r="K13" s="30"/>
      <c r="L13" s="177"/>
    </row>
    <row r="14" spans="2:12">
      <c r="B14" s="175"/>
      <c r="C14" s="189"/>
      <c r="D14" s="30"/>
      <c r="E14" s="176"/>
      <c r="F14" s="191"/>
      <c r="G14" s="189" t="s">
        <v>4</v>
      </c>
      <c r="H14" s="192"/>
      <c r="I14" s="193">
        <f>Inputs!M10*0.22</f>
        <v>34.9756</v>
      </c>
      <c r="J14" s="194"/>
      <c r="K14" s="30"/>
      <c r="L14" s="177"/>
    </row>
    <row r="15" spans="2:12">
      <c r="B15" s="175"/>
      <c r="C15" s="189"/>
      <c r="D15" s="30"/>
      <c r="E15" s="176"/>
      <c r="F15" s="191"/>
      <c r="G15" s="195" t="s">
        <v>5</v>
      </c>
      <c r="H15" s="191"/>
      <c r="I15" s="60">
        <f>SUM(I13:I14)</f>
        <v>158.97999999999999</v>
      </c>
      <c r="J15" s="194"/>
      <c r="K15" s="30"/>
      <c r="L15" s="177"/>
    </row>
    <row r="16" spans="2:12">
      <c r="B16" s="175"/>
      <c r="C16" s="189" t="s">
        <v>6</v>
      </c>
      <c r="D16" s="191"/>
      <c r="E16" s="73">
        <f>Inputs!I12</f>
        <v>-0.5</v>
      </c>
      <c r="F16" s="191"/>
      <c r="G16" s="195"/>
      <c r="H16" s="191"/>
      <c r="I16" s="191"/>
      <c r="J16" s="30"/>
      <c r="K16" s="30"/>
      <c r="L16" s="177"/>
    </row>
    <row r="17" spans="2:13" ht="13.2" customHeight="1">
      <c r="B17" s="175"/>
      <c r="C17" s="189"/>
      <c r="D17" s="30"/>
      <c r="E17" s="176"/>
      <c r="F17" s="191"/>
      <c r="G17" s="219" t="s">
        <v>166</v>
      </c>
      <c r="H17" s="190"/>
      <c r="I17" s="73">
        <v>-4.1548195999966023E-2</v>
      </c>
      <c r="J17" s="30"/>
      <c r="K17" s="30"/>
      <c r="L17" s="177"/>
    </row>
    <row r="18" spans="2:13">
      <c r="B18" s="175"/>
      <c r="C18" s="189"/>
      <c r="D18" s="30"/>
      <c r="E18" s="176"/>
      <c r="F18" s="191"/>
      <c r="G18" s="195"/>
      <c r="H18" s="191"/>
      <c r="I18" s="191"/>
      <c r="J18" s="30"/>
      <c r="K18" s="30"/>
      <c r="L18" s="177"/>
    </row>
    <row r="19" spans="2:13" ht="13.2" customHeight="1">
      <c r="B19" s="175"/>
      <c r="C19" s="189" t="s">
        <v>7</v>
      </c>
      <c r="D19" s="190"/>
      <c r="E19" s="75">
        <f>E13*(1+E16)</f>
        <v>1000</v>
      </c>
      <c r="F19" s="191"/>
      <c r="G19" s="195" t="s">
        <v>8</v>
      </c>
      <c r="H19" s="191"/>
      <c r="I19" s="73">
        <v>0.92133086647875817</v>
      </c>
      <c r="J19" s="30"/>
      <c r="K19" s="30"/>
      <c r="L19" s="177"/>
    </row>
    <row r="20" spans="2:13" ht="9" customHeight="1">
      <c r="B20" s="175"/>
      <c r="C20" s="192"/>
      <c r="D20" s="190"/>
      <c r="E20" s="197"/>
      <c r="F20" s="191"/>
      <c r="G20" s="195"/>
      <c r="H20" s="191"/>
      <c r="I20" s="198"/>
      <c r="J20" s="30"/>
      <c r="K20" s="192"/>
      <c r="L20" s="199"/>
      <c r="M20" s="215"/>
    </row>
    <row r="21" spans="2:13" ht="15.45" customHeight="1">
      <c r="B21" s="175"/>
      <c r="C21" s="191"/>
      <c r="D21" s="191"/>
      <c r="E21" s="30"/>
      <c r="F21" s="30"/>
      <c r="G21" s="195"/>
      <c r="H21" s="30"/>
      <c r="I21" s="74" t="s">
        <v>39</v>
      </c>
      <c r="J21" s="30"/>
      <c r="K21" s="30"/>
      <c r="L21" s="177"/>
    </row>
    <row r="22" spans="2:13" ht="15.45" customHeight="1">
      <c r="B22" s="175"/>
      <c r="C22" s="191"/>
      <c r="D22" s="191"/>
      <c r="E22" s="30"/>
      <c r="F22" s="30"/>
      <c r="G22" s="189" t="s">
        <v>3</v>
      </c>
      <c r="H22" s="192"/>
      <c r="I22" s="200">
        <f>I13*(1+$I$17)*I19</f>
        <v>109.50223807654419</v>
      </c>
      <c r="J22" s="30"/>
      <c r="K22" s="30"/>
      <c r="L22" s="177"/>
    </row>
    <row r="23" spans="2:13" ht="15.45" customHeight="1">
      <c r="B23" s="175"/>
      <c r="C23" s="191"/>
      <c r="D23" s="191"/>
      <c r="E23" s="30"/>
      <c r="F23" s="30"/>
      <c r="G23" s="189" t="s">
        <v>4</v>
      </c>
      <c r="H23" s="192"/>
      <c r="I23" s="200">
        <v>0</v>
      </c>
      <c r="J23" s="30"/>
      <c r="K23" s="30"/>
      <c r="L23" s="177"/>
    </row>
    <row r="24" spans="2:13" ht="15.45" customHeight="1">
      <c r="B24" s="175"/>
      <c r="C24" s="191"/>
      <c r="D24" s="191"/>
      <c r="E24" s="30"/>
      <c r="F24" s="30"/>
      <c r="G24" s="195" t="s">
        <v>5</v>
      </c>
      <c r="H24" s="191"/>
      <c r="I24" s="61">
        <f>SUM(I22:I23)</f>
        <v>109.50223807654419</v>
      </c>
      <c r="J24" s="30"/>
      <c r="K24" s="30"/>
      <c r="L24" s="177"/>
    </row>
    <row r="25" spans="2:13" ht="9" customHeight="1">
      <c r="B25" s="175"/>
      <c r="C25" s="5"/>
      <c r="D25" s="5"/>
      <c r="E25" s="5"/>
      <c r="F25" s="5"/>
      <c r="G25" s="5"/>
      <c r="H25" s="5"/>
      <c r="I25" s="5"/>
      <c r="J25" s="30"/>
      <c r="K25" s="30"/>
      <c r="L25" s="177"/>
    </row>
    <row r="26" spans="2:13" ht="10.199999999999999" customHeight="1">
      <c r="B26" s="175"/>
      <c r="C26" s="30"/>
      <c r="D26" s="30"/>
      <c r="E26" s="30"/>
      <c r="F26" s="30"/>
      <c r="G26" s="30"/>
      <c r="H26" s="30"/>
      <c r="I26" s="30"/>
      <c r="J26" s="30"/>
      <c r="K26" s="30"/>
      <c r="L26" s="177"/>
    </row>
    <row r="27" spans="2:13" ht="15.6">
      <c r="B27" s="175"/>
      <c r="C27" s="30"/>
      <c r="D27" s="30"/>
      <c r="E27" s="64" t="s">
        <v>9</v>
      </c>
      <c r="F27" s="30"/>
      <c r="G27" s="64" t="s">
        <v>10</v>
      </c>
      <c r="H27" s="30"/>
      <c r="I27" s="65" t="s">
        <v>11</v>
      </c>
      <c r="J27" s="201"/>
      <c r="K27" s="30"/>
      <c r="L27" s="177"/>
    </row>
    <row r="28" spans="2:13" ht="8.5500000000000007" customHeight="1">
      <c r="B28" s="175"/>
      <c r="C28" s="30"/>
      <c r="D28" s="30"/>
      <c r="E28" s="202"/>
      <c r="F28" s="30"/>
      <c r="G28" s="202"/>
      <c r="H28" s="30"/>
      <c r="I28" s="203"/>
      <c r="J28" s="201"/>
      <c r="K28" s="30"/>
      <c r="L28" s="177"/>
    </row>
    <row r="29" spans="2:13" ht="15.6">
      <c r="B29" s="175"/>
      <c r="C29" s="112" t="s">
        <v>12</v>
      </c>
      <c r="D29" s="30"/>
      <c r="E29" s="204">
        <f>I15*E13</f>
        <v>317960</v>
      </c>
      <c r="F29" s="30"/>
      <c r="G29" s="204">
        <f>(I15*E19*Inputs!I14)+(I24*E19*(1-Inputs!I14))</f>
        <v>111976.12617271698</v>
      </c>
      <c r="H29" s="204"/>
      <c r="I29" s="205">
        <f>G29-E29</f>
        <v>-205983.87382728304</v>
      </c>
      <c r="J29" s="206">
        <f>I29/E29</f>
        <v>-0.64782951889320362</v>
      </c>
      <c r="K29" s="30"/>
      <c r="L29" s="177"/>
    </row>
    <row r="30" spans="2:13">
      <c r="B30" s="175"/>
      <c r="C30" s="5"/>
      <c r="D30" s="5"/>
      <c r="E30" s="8"/>
      <c r="F30" s="9"/>
      <c r="G30" s="8"/>
      <c r="H30" s="9"/>
      <c r="I30" s="10"/>
      <c r="J30" s="30"/>
      <c r="K30" s="30"/>
      <c r="L30" s="177"/>
    </row>
    <row r="31" spans="2:13">
      <c r="B31" s="175"/>
      <c r="C31" s="30"/>
      <c r="D31" s="30"/>
      <c r="E31" s="30"/>
      <c r="F31" s="30"/>
      <c r="G31" s="30"/>
      <c r="H31" s="30"/>
      <c r="I31" s="30"/>
      <c r="J31" s="30"/>
      <c r="K31" s="30"/>
      <c r="L31" s="177"/>
    </row>
    <row r="32" spans="2:13" ht="18">
      <c r="B32" s="175"/>
      <c r="C32" s="226" t="s">
        <v>13</v>
      </c>
      <c r="D32" s="226"/>
      <c r="E32" s="226"/>
      <c r="F32" s="226"/>
      <c r="G32" s="226"/>
      <c r="H32" s="226"/>
      <c r="I32" s="226"/>
      <c r="J32" s="226"/>
      <c r="K32" s="226"/>
      <c r="L32" s="177"/>
    </row>
    <row r="33" spans="2:12" ht="9" customHeight="1">
      <c r="B33" s="175"/>
      <c r="C33" s="30"/>
      <c r="D33" s="30"/>
      <c r="E33" s="30"/>
      <c r="F33" s="30"/>
      <c r="G33" s="30"/>
      <c r="H33" s="30"/>
      <c r="I33" s="30"/>
      <c r="J33" s="30"/>
      <c r="K33" s="30"/>
      <c r="L33" s="177"/>
    </row>
    <row r="34" spans="2:12">
      <c r="B34" s="175"/>
      <c r="C34" s="196" t="s">
        <v>14</v>
      </c>
      <c r="D34" s="32"/>
      <c r="E34" s="81">
        <f>Inputs!E19</f>
        <v>0.75</v>
      </c>
      <c r="F34" s="32"/>
      <c r="G34" s="195" t="s">
        <v>15</v>
      </c>
      <c r="H34" s="32"/>
      <c r="I34" s="80">
        <f>E29*E34</f>
        <v>238470</v>
      </c>
      <c r="J34" s="30"/>
      <c r="K34" s="30"/>
      <c r="L34" s="177"/>
    </row>
    <row r="35" spans="2:12" ht="6" customHeight="1">
      <c r="B35" s="175"/>
      <c r="C35" s="207"/>
      <c r="D35" s="32"/>
      <c r="E35" s="208"/>
      <c r="F35" s="32"/>
      <c r="G35" s="195"/>
      <c r="H35" s="32"/>
      <c r="I35" s="209"/>
      <c r="J35" s="30"/>
      <c r="K35" s="30"/>
      <c r="L35" s="177"/>
    </row>
    <row r="36" spans="2:12">
      <c r="B36" s="175"/>
      <c r="C36" s="195" t="s">
        <v>16</v>
      </c>
      <c r="D36" s="32"/>
      <c r="E36" s="63">
        <f>Inputs!E21</f>
        <v>0.7</v>
      </c>
      <c r="F36" s="32"/>
      <c r="G36" s="195" t="s">
        <v>17</v>
      </c>
      <c r="H36" s="32"/>
      <c r="I36" s="63">
        <f>Inputs!E23</f>
        <v>0.3</v>
      </c>
      <c r="J36" s="30"/>
      <c r="K36" s="210"/>
      <c r="L36" s="177"/>
    </row>
    <row r="37" spans="2:12" s="39" customFormat="1" ht="6.45" customHeight="1">
      <c r="B37" s="29"/>
      <c r="C37" s="16"/>
      <c r="D37" s="16"/>
      <c r="E37" s="16"/>
      <c r="F37" s="16"/>
      <c r="G37" s="16"/>
      <c r="H37" s="16"/>
      <c r="I37" s="16"/>
      <c r="J37" s="16"/>
      <c r="K37" s="16"/>
      <c r="L37" s="31"/>
    </row>
    <row r="38" spans="2:12">
      <c r="B38" s="175"/>
      <c r="C38" s="211" t="s">
        <v>72</v>
      </c>
      <c r="D38" s="32"/>
      <c r="E38" s="66">
        <f>$I$34*E36</f>
        <v>166929</v>
      </c>
      <c r="F38" s="32"/>
      <c r="G38" s="211" t="s">
        <v>71</v>
      </c>
      <c r="H38" s="32"/>
      <c r="I38" s="67">
        <f>$I$34*I36</f>
        <v>71541</v>
      </c>
      <c r="J38" s="30"/>
      <c r="K38" s="210"/>
      <c r="L38" s="177"/>
    </row>
    <row r="39" spans="2:12">
      <c r="B39" s="175"/>
      <c r="C39" s="11"/>
      <c r="D39" s="11"/>
      <c r="E39" s="5"/>
      <c r="F39" s="88"/>
      <c r="G39" s="88"/>
      <c r="H39" s="88"/>
      <c r="I39" s="5"/>
      <c r="J39" s="30"/>
      <c r="K39" s="30"/>
      <c r="L39" s="177"/>
    </row>
    <row r="40" spans="2:12">
      <c r="B40" s="175"/>
      <c r="C40" s="191"/>
      <c r="D40" s="191"/>
      <c r="E40" s="198"/>
      <c r="F40" s="191"/>
      <c r="G40" s="191"/>
      <c r="H40" s="191"/>
      <c r="I40" s="191"/>
      <c r="J40" s="30"/>
      <c r="K40" s="30"/>
      <c r="L40" s="177"/>
    </row>
    <row r="41" spans="2:12">
      <c r="B41" s="175"/>
      <c r="C41" s="195" t="s">
        <v>19</v>
      </c>
      <c r="D41" s="32"/>
      <c r="E41" s="67">
        <v>0</v>
      </c>
      <c r="F41" s="32"/>
      <c r="G41" s="195" t="s">
        <v>18</v>
      </c>
      <c r="H41" s="32"/>
      <c r="I41" s="66">
        <f>(ABS(I29)*(E34*I36))</f>
        <v>46346.371611138682</v>
      </c>
      <c r="J41" s="30"/>
      <c r="K41" s="30"/>
      <c r="L41" s="177"/>
    </row>
    <row r="42" spans="2:12">
      <c r="B42" s="175"/>
      <c r="C42" s="5"/>
      <c r="D42" s="5"/>
      <c r="E42" s="12"/>
      <c r="F42" s="5"/>
      <c r="G42" s="5"/>
      <c r="H42" s="5"/>
      <c r="I42" s="13"/>
      <c r="J42" s="30"/>
      <c r="K42" s="30"/>
      <c r="L42" s="177"/>
    </row>
    <row r="43" spans="2:12">
      <c r="B43" s="175"/>
      <c r="C43" s="30"/>
      <c r="D43" s="30"/>
      <c r="E43" s="212"/>
      <c r="F43" s="30"/>
      <c r="G43" s="30"/>
      <c r="H43" s="30"/>
      <c r="I43" s="30"/>
      <c r="J43" s="30"/>
      <c r="K43" s="30"/>
      <c r="L43" s="177"/>
    </row>
    <row r="44" spans="2:12" ht="15.6">
      <c r="B44" s="175"/>
      <c r="C44" s="30"/>
      <c r="D44" s="30"/>
      <c r="E44" s="64" t="s">
        <v>9</v>
      </c>
      <c r="F44" s="30"/>
      <c r="G44" s="64" t="s">
        <v>10</v>
      </c>
      <c r="H44" s="30"/>
      <c r="I44" s="65" t="s">
        <v>11</v>
      </c>
      <c r="J44" s="30"/>
      <c r="K44" s="30"/>
      <c r="L44" s="177"/>
    </row>
    <row r="45" spans="2:12" ht="9" customHeight="1">
      <c r="B45" s="175"/>
      <c r="C45" s="30"/>
      <c r="D45" s="30"/>
      <c r="E45" s="30"/>
      <c r="F45" s="30"/>
      <c r="G45" s="30"/>
      <c r="H45" s="30"/>
      <c r="I45" s="203"/>
      <c r="J45" s="30"/>
      <c r="K45" s="30"/>
      <c r="L45" s="177"/>
    </row>
    <row r="46" spans="2:12">
      <c r="B46" s="175"/>
      <c r="C46" s="195" t="s">
        <v>20</v>
      </c>
      <c r="D46" s="30"/>
      <c r="E46" s="213">
        <f>E29*E34</f>
        <v>238470</v>
      </c>
      <c r="F46" s="30"/>
      <c r="G46" s="213">
        <f>I34-I41-E41</f>
        <v>192123.62838886131</v>
      </c>
      <c r="H46" s="30"/>
      <c r="I46" s="205">
        <f>G46-E46</f>
        <v>-46346.371611138689</v>
      </c>
      <c r="J46" s="206">
        <f>I46/E46</f>
        <v>-0.19434885566796112</v>
      </c>
      <c r="K46" s="30"/>
      <c r="L46" s="177"/>
    </row>
    <row r="47" spans="2:12">
      <c r="B47" s="175"/>
      <c r="C47" s="195"/>
      <c r="D47" s="30"/>
      <c r="E47" s="213"/>
      <c r="F47" s="30"/>
      <c r="G47" s="213"/>
      <c r="H47" s="30"/>
      <c r="I47" s="205"/>
      <c r="J47" s="206"/>
      <c r="K47" s="30"/>
      <c r="L47" s="177"/>
    </row>
    <row r="48" spans="2:12">
      <c r="B48" s="175"/>
      <c r="C48" s="214" t="s">
        <v>93</v>
      </c>
      <c r="D48" s="30"/>
      <c r="E48" s="205">
        <f>E38</f>
        <v>166929</v>
      </c>
      <c r="F48" s="201"/>
      <c r="G48" s="122">
        <f>E38-E41</f>
        <v>166929</v>
      </c>
      <c r="H48" s="30"/>
      <c r="I48" s="205">
        <f>G48-E48</f>
        <v>0</v>
      </c>
      <c r="J48" s="206">
        <f>I48/E48</f>
        <v>0</v>
      </c>
      <c r="K48" s="30"/>
      <c r="L48" s="177"/>
    </row>
    <row r="49" spans="2:12" ht="4.8" customHeight="1">
      <c r="B49" s="175"/>
      <c r="C49" s="214"/>
      <c r="D49" s="30"/>
      <c r="E49" s="205"/>
      <c r="F49" s="201"/>
      <c r="G49" s="205"/>
      <c r="H49" s="30"/>
      <c r="I49" s="205"/>
      <c r="J49" s="206"/>
      <c r="K49" s="30"/>
      <c r="L49" s="177"/>
    </row>
    <row r="50" spans="2:12">
      <c r="B50" s="175"/>
      <c r="C50" s="214" t="s">
        <v>94</v>
      </c>
      <c r="D50" s="30"/>
      <c r="E50" s="205">
        <f>I38</f>
        <v>71541</v>
      </c>
      <c r="F50" s="201"/>
      <c r="G50" s="205">
        <f>I38-I41</f>
        <v>25194.628388861318</v>
      </c>
      <c r="H50" s="30"/>
      <c r="I50" s="205">
        <f>G50-E50</f>
        <v>-46346.371611138682</v>
      </c>
      <c r="J50" s="206">
        <f>I50/E50</f>
        <v>-0.64782951889320362</v>
      </c>
      <c r="K50" s="30"/>
      <c r="L50" s="177"/>
    </row>
    <row r="51" spans="2:12">
      <c r="B51" s="175"/>
      <c r="C51" s="5"/>
      <c r="D51" s="5"/>
      <c r="E51" s="5"/>
      <c r="F51" s="5"/>
      <c r="G51" s="5"/>
      <c r="H51" s="5"/>
      <c r="I51" s="5"/>
      <c r="J51" s="30"/>
      <c r="K51" s="30"/>
      <c r="L51" s="177"/>
    </row>
    <row r="52" spans="2:12">
      <c r="B52" s="175"/>
      <c r="C52" s="30"/>
      <c r="D52" s="30"/>
      <c r="E52" s="30"/>
      <c r="F52" s="30"/>
      <c r="G52" s="30"/>
      <c r="H52" s="30"/>
      <c r="I52" s="30"/>
      <c r="J52" s="30"/>
      <c r="K52" s="30"/>
      <c r="L52" s="177"/>
    </row>
    <row r="53" spans="2:12" ht="18">
      <c r="B53" s="175"/>
      <c r="C53" s="226" t="s">
        <v>21</v>
      </c>
      <c r="D53" s="226"/>
      <c r="E53" s="226"/>
      <c r="F53" s="226"/>
      <c r="G53" s="226"/>
      <c r="H53" s="226"/>
      <c r="I53" s="226"/>
      <c r="J53" s="226"/>
      <c r="K53" s="226"/>
      <c r="L53" s="177"/>
    </row>
    <row r="54" spans="2:12" ht="5.55" customHeight="1">
      <c r="B54" s="175"/>
      <c r="C54" s="30"/>
      <c r="D54" s="30"/>
      <c r="E54" s="30"/>
      <c r="F54" s="30"/>
      <c r="G54" s="30"/>
      <c r="H54" s="30"/>
      <c r="I54" s="30"/>
      <c r="J54" s="30"/>
      <c r="K54" s="30"/>
      <c r="L54" s="177"/>
    </row>
    <row r="55" spans="2:12" ht="15.6">
      <c r="B55" s="175"/>
      <c r="C55" s="227" t="s">
        <v>22</v>
      </c>
      <c r="D55" s="227"/>
      <c r="E55" s="227"/>
      <c r="F55" s="30"/>
      <c r="G55" s="227" t="s">
        <v>23</v>
      </c>
      <c r="H55" s="227"/>
      <c r="I55" s="227"/>
      <c r="J55" s="30"/>
      <c r="K55" s="62" t="s">
        <v>11</v>
      </c>
      <c r="L55" s="177"/>
    </row>
    <row r="56" spans="2:12">
      <c r="B56" s="175"/>
      <c r="C56" s="30"/>
      <c r="D56" s="30"/>
      <c r="E56" s="30"/>
      <c r="F56" s="30"/>
      <c r="G56" s="30"/>
      <c r="H56" s="30"/>
      <c r="I56" s="30"/>
      <c r="J56" s="30"/>
      <c r="K56" s="30"/>
      <c r="L56" s="177"/>
    </row>
    <row r="57" spans="2:12">
      <c r="B57" s="175"/>
      <c r="C57" s="195" t="s">
        <v>24</v>
      </c>
      <c r="D57" s="32"/>
      <c r="E57" s="213">
        <f>E29</f>
        <v>317960</v>
      </c>
      <c r="F57" s="32"/>
      <c r="G57" s="195" t="s">
        <v>24</v>
      </c>
      <c r="H57" s="32"/>
      <c r="I57" s="213">
        <f>G29</f>
        <v>111976.12617271698</v>
      </c>
      <c r="J57" s="32"/>
      <c r="K57" s="205">
        <f>I57-E57</f>
        <v>-205983.87382728304</v>
      </c>
      <c r="L57" s="177"/>
    </row>
    <row r="58" spans="2:12">
      <c r="B58" s="175"/>
      <c r="C58" s="195" t="s">
        <v>25</v>
      </c>
      <c r="D58" s="32"/>
      <c r="E58" s="213">
        <f>E46</f>
        <v>238470</v>
      </c>
      <c r="F58" s="32"/>
      <c r="G58" s="195" t="s">
        <v>25</v>
      </c>
      <c r="H58" s="32"/>
      <c r="I58" s="213">
        <f>G46</f>
        <v>192123.62838886131</v>
      </c>
      <c r="J58" s="32"/>
      <c r="K58" s="205">
        <f t="shared" ref="K58:K63" si="0">I58-E58</f>
        <v>-46346.371611138689</v>
      </c>
      <c r="L58" s="177"/>
    </row>
    <row r="59" spans="2:12">
      <c r="B59" s="175"/>
      <c r="C59" s="195" t="s">
        <v>26</v>
      </c>
      <c r="D59" s="32"/>
      <c r="E59" s="76">
        <f>E57-E58</f>
        <v>79490</v>
      </c>
      <c r="F59" s="32"/>
      <c r="G59" s="195" t="s">
        <v>26</v>
      </c>
      <c r="H59" s="32"/>
      <c r="I59" s="76">
        <f>I57-I58</f>
        <v>-80147.502216144334</v>
      </c>
      <c r="J59" s="32"/>
      <c r="K59" s="205">
        <f t="shared" si="0"/>
        <v>-159637.50221614435</v>
      </c>
      <c r="L59" s="177"/>
    </row>
    <row r="60" spans="2:12" ht="6.45" customHeight="1">
      <c r="B60" s="175"/>
      <c r="C60" s="195"/>
      <c r="D60" s="32"/>
      <c r="E60" s="32"/>
      <c r="F60" s="32"/>
      <c r="G60" s="195"/>
      <c r="H60" s="32"/>
      <c r="I60" s="30"/>
      <c r="J60" s="32"/>
      <c r="K60" s="30"/>
      <c r="L60" s="177"/>
    </row>
    <row r="61" spans="2:12">
      <c r="B61" s="175"/>
      <c r="C61" s="195" t="s">
        <v>27</v>
      </c>
      <c r="D61" s="32"/>
      <c r="E61" s="204">
        <f>Inputs!E12*Inputs!E10/12</f>
        <v>75000</v>
      </c>
      <c r="F61" s="32"/>
      <c r="G61" s="195" t="s">
        <v>27</v>
      </c>
      <c r="H61" s="32"/>
      <c r="I61" s="204">
        <f>E61</f>
        <v>75000</v>
      </c>
      <c r="J61" s="32"/>
      <c r="K61" s="205">
        <f t="shared" si="0"/>
        <v>0</v>
      </c>
      <c r="L61" s="177"/>
    </row>
    <row r="62" spans="2:12" ht="6" customHeight="1">
      <c r="B62" s="175"/>
      <c r="C62" s="195"/>
      <c r="D62" s="32"/>
      <c r="E62" s="30"/>
      <c r="F62" s="32"/>
      <c r="G62" s="195"/>
      <c r="H62" s="32"/>
      <c r="I62" s="30"/>
      <c r="J62" s="32"/>
      <c r="K62" s="205"/>
      <c r="L62" s="177"/>
    </row>
    <row r="63" spans="2:12">
      <c r="B63" s="175"/>
      <c r="C63" s="195" t="s">
        <v>28</v>
      </c>
      <c r="D63" s="32"/>
      <c r="E63" s="77">
        <f>E59-E61</f>
        <v>4490</v>
      </c>
      <c r="F63" s="32"/>
      <c r="G63" s="195" t="s">
        <v>28</v>
      </c>
      <c r="H63" s="32"/>
      <c r="I63" s="77">
        <f>I59-I61</f>
        <v>-155147.50221614435</v>
      </c>
      <c r="J63" s="32"/>
      <c r="K63" s="205">
        <f t="shared" si="0"/>
        <v>-159637.50221614435</v>
      </c>
      <c r="L63" s="177"/>
    </row>
    <row r="64" spans="2:12">
      <c r="B64" s="175"/>
      <c r="C64" s="5"/>
      <c r="D64" s="5"/>
      <c r="E64" s="5"/>
      <c r="F64" s="5"/>
      <c r="G64" s="5"/>
      <c r="H64" s="5"/>
      <c r="I64" s="5"/>
      <c r="J64" s="5"/>
      <c r="K64" s="5"/>
      <c r="L64" s="177"/>
    </row>
    <row r="65" spans="2:12">
      <c r="B65" s="175"/>
      <c r="C65" s="30"/>
      <c r="D65" s="30"/>
      <c r="E65" s="30"/>
      <c r="F65" s="30"/>
      <c r="G65" s="30"/>
      <c r="H65" s="30"/>
      <c r="I65" s="30"/>
      <c r="J65" s="30"/>
      <c r="K65" s="30"/>
      <c r="L65" s="177"/>
    </row>
    <row r="66" spans="2:12" ht="18">
      <c r="B66" s="175"/>
      <c r="C66" s="224" t="s">
        <v>29</v>
      </c>
      <c r="D66" s="224"/>
      <c r="E66" s="224"/>
      <c r="F66" s="224"/>
      <c r="G66" s="224"/>
      <c r="H66" s="224"/>
      <c r="I66" s="224"/>
      <c r="J66" s="30"/>
      <c r="K66" s="30"/>
      <c r="L66" s="177"/>
    </row>
    <row r="67" spans="2:12">
      <c r="B67" s="175"/>
      <c r="C67" s="30"/>
      <c r="D67" s="30"/>
      <c r="E67" s="30"/>
      <c r="F67" s="30"/>
      <c r="G67" s="195"/>
      <c r="H67" s="30"/>
      <c r="I67" s="30"/>
      <c r="J67" s="30"/>
      <c r="K67" s="30"/>
      <c r="L67" s="177"/>
    </row>
    <row r="68" spans="2:12">
      <c r="B68" s="175"/>
      <c r="C68" s="195" t="s">
        <v>51</v>
      </c>
      <c r="D68" s="191"/>
      <c r="E68" s="78">
        <f>I63</f>
        <v>-155147.50221614435</v>
      </c>
      <c r="F68" s="191"/>
      <c r="G68" s="195" t="s">
        <v>30</v>
      </c>
      <c r="H68" s="191"/>
      <c r="I68" s="79">
        <f>Inputs!M19</f>
        <v>4</v>
      </c>
      <c r="J68" s="30"/>
      <c r="K68" s="30"/>
      <c r="L68" s="177"/>
    </row>
    <row r="69" spans="2:12" ht="8.5500000000000007" customHeight="1">
      <c r="B69" s="175"/>
      <c r="C69" s="195"/>
      <c r="D69" s="30"/>
      <c r="E69" s="30"/>
      <c r="F69" s="30"/>
      <c r="G69" s="195"/>
      <c r="H69" s="30"/>
      <c r="I69" s="30"/>
      <c r="J69" s="30"/>
      <c r="K69" s="30"/>
      <c r="L69" s="177"/>
    </row>
    <row r="70" spans="2:12">
      <c r="B70" s="175"/>
      <c r="C70" s="195" t="s">
        <v>50</v>
      </c>
      <c r="D70" s="30"/>
      <c r="E70" s="68">
        <f>E68*I68</f>
        <v>-620590.00886457739</v>
      </c>
      <c r="F70" s="30"/>
      <c r="G70" s="195"/>
      <c r="H70" s="30"/>
      <c r="I70" s="30"/>
      <c r="J70" s="30"/>
      <c r="K70" s="30"/>
      <c r="L70" s="177"/>
    </row>
    <row r="71" spans="2:12">
      <c r="B71" s="175"/>
      <c r="C71" s="5"/>
      <c r="D71" s="5"/>
      <c r="E71" s="5"/>
      <c r="F71" s="5"/>
      <c r="G71" s="5"/>
      <c r="H71" s="5"/>
      <c r="I71" s="5"/>
      <c r="J71" s="30"/>
      <c r="K71" s="30"/>
      <c r="L71" s="177"/>
    </row>
    <row r="72" spans="2:12" ht="14.4" thickBot="1">
      <c r="B72" s="179"/>
      <c r="C72" s="181"/>
      <c r="D72" s="181"/>
      <c r="E72" s="181"/>
      <c r="F72" s="181"/>
      <c r="G72" s="181"/>
      <c r="H72" s="181"/>
      <c r="I72" s="181"/>
      <c r="J72" s="181"/>
      <c r="K72" s="181"/>
      <c r="L72" s="183"/>
    </row>
  </sheetData>
  <sheetProtection algorithmName="SHA-512" hashValue="f6IAuOzNaZokMV+iPSI30EBHdeNzxsRCsC3vjJHyIhwPvy71steZqWbfaCzBEYSc62BQC5kAG6PIvrngReSdiw==" saltValue="oAIu7lLdCISO0XO2hc0u1w==" spinCount="100000" sheet="1" objects="1" scenarios="1"/>
  <mergeCells count="8">
    <mergeCell ref="C8:K8"/>
    <mergeCell ref="C66:I66"/>
    <mergeCell ref="C10:E10"/>
    <mergeCell ref="G10:I10"/>
    <mergeCell ref="C53:K53"/>
    <mergeCell ref="C55:E55"/>
    <mergeCell ref="G55:I55"/>
    <mergeCell ref="C32:K32"/>
  </mergeCells>
  <pageMargins left="0.7" right="0.7" top="0.75" bottom="0.75" header="0.3" footer="0.3"/>
  <pageSetup scale="78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FDABB-73FC-4132-A5E4-3AC101551561}">
  <dimension ref="B1:U64"/>
  <sheetViews>
    <sheetView showGridLines="0" zoomScale="85" zoomScaleNormal="85" workbookViewId="0">
      <selection activeCell="V19" sqref="V19"/>
    </sheetView>
  </sheetViews>
  <sheetFormatPr defaultColWidth="9" defaultRowHeight="13.2"/>
  <cols>
    <col min="1" max="1" width="6" style="39" customWidth="1"/>
    <col min="2" max="2" width="4.21875" style="39" customWidth="1"/>
    <col min="3" max="3" width="2.5546875" style="39" customWidth="1"/>
    <col min="4" max="4" width="36.6640625" style="39" customWidth="1"/>
    <col min="5" max="5" width="4.77734375" style="39" customWidth="1"/>
    <col min="6" max="6" width="12.5546875" style="39" customWidth="1"/>
    <col min="7" max="7" width="2.5546875" style="39" customWidth="1"/>
    <col min="8" max="8" width="16.21875" style="39" customWidth="1"/>
    <col min="9" max="9" width="2.21875" style="39" customWidth="1"/>
    <col min="10" max="12" width="9" style="39"/>
    <col min="13" max="13" width="23.5546875" style="39" bestFit="1" customWidth="1"/>
    <col min="14" max="14" width="10.21875" style="39" bestFit="1" customWidth="1"/>
    <col min="15" max="18" width="9" style="39"/>
    <col min="19" max="19" width="4.21875" style="39" customWidth="1"/>
    <col min="20" max="20" width="9" style="39"/>
    <col min="21" max="21" width="9.6640625" style="39" bestFit="1" customWidth="1"/>
    <col min="22" max="16384" width="9" style="39"/>
  </cols>
  <sheetData>
    <row r="1" spans="2:19" ht="13.8" thickBot="1"/>
    <row r="2" spans="2:19"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8"/>
    </row>
    <row r="3" spans="2:19" ht="22.8">
      <c r="B3" s="29"/>
      <c r="C3" s="49" t="s">
        <v>40</v>
      </c>
      <c r="D3" s="50"/>
      <c r="E3" s="50"/>
      <c r="F3" s="50"/>
      <c r="G3" s="50"/>
      <c r="H3" s="50"/>
      <c r="I3" s="30"/>
      <c r="J3" s="30"/>
      <c r="K3" s="30"/>
      <c r="L3" s="16"/>
      <c r="M3" s="16"/>
      <c r="N3" s="16"/>
      <c r="O3" s="16"/>
      <c r="P3" s="16"/>
      <c r="Q3" s="16"/>
      <c r="R3" s="16"/>
      <c r="S3" s="31"/>
    </row>
    <row r="4" spans="2:19" ht="14.4">
      <c r="B4" s="29"/>
      <c r="C4" s="51" t="s">
        <v>41</v>
      </c>
      <c r="D4" s="51"/>
      <c r="E4" s="51"/>
      <c r="F4" s="51"/>
      <c r="G4" s="51"/>
      <c r="H4" s="51"/>
      <c r="I4" s="30"/>
      <c r="J4" s="30"/>
      <c r="K4" s="30"/>
      <c r="L4" s="16"/>
      <c r="M4" s="16"/>
      <c r="N4" s="16"/>
      <c r="O4" s="16"/>
      <c r="P4" s="16"/>
      <c r="Q4" s="16"/>
      <c r="R4" s="16"/>
      <c r="S4" s="31"/>
    </row>
    <row r="5" spans="2:19" ht="14.4" thickBot="1">
      <c r="B5" s="29"/>
      <c r="C5" s="32"/>
      <c r="D5" s="30"/>
      <c r="E5" s="30"/>
      <c r="F5" s="30"/>
      <c r="G5" s="30"/>
      <c r="H5" s="30"/>
      <c r="I5" s="30"/>
      <c r="J5" s="30"/>
      <c r="K5" s="30"/>
      <c r="L5" s="16"/>
      <c r="M5" s="16"/>
      <c r="N5" s="16"/>
      <c r="O5" s="16"/>
      <c r="P5" s="16"/>
      <c r="Q5" s="16"/>
      <c r="R5" s="16"/>
      <c r="S5" s="31"/>
    </row>
    <row r="6" spans="2:19" ht="3" customHeight="1" thickBot="1">
      <c r="B6" s="29"/>
      <c r="C6" s="89"/>
      <c r="D6" s="90"/>
      <c r="E6" s="90"/>
      <c r="F6" s="90"/>
      <c r="G6" s="90"/>
      <c r="H6" s="90"/>
      <c r="I6" s="90"/>
      <c r="J6" s="90"/>
      <c r="K6" s="90"/>
      <c r="L6" s="91"/>
      <c r="M6" s="91"/>
      <c r="N6" s="91"/>
      <c r="O6" s="91"/>
      <c r="P6" s="91"/>
      <c r="Q6" s="91"/>
      <c r="R6" s="92"/>
      <c r="S6" s="31"/>
    </row>
    <row r="7" spans="2:19" ht="9.4499999999999993" customHeight="1">
      <c r="B7" s="29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31"/>
    </row>
    <row r="8" spans="2:19" ht="24.45" customHeight="1">
      <c r="B8" s="29"/>
      <c r="C8" s="16"/>
      <c r="D8" s="16"/>
      <c r="E8" s="16"/>
      <c r="F8" s="107" t="s">
        <v>86</v>
      </c>
      <c r="G8" s="16"/>
      <c r="H8" s="106" t="s">
        <v>87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31"/>
    </row>
    <row r="9" spans="2:19" ht="4.8" customHeight="1">
      <c r="B9" s="29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31"/>
    </row>
    <row r="10" spans="2:19">
      <c r="B10" s="29"/>
      <c r="C10" s="231" t="s">
        <v>89</v>
      </c>
      <c r="D10" s="232"/>
      <c r="E10" s="16"/>
      <c r="F10" s="110">
        <f>Model!E68</f>
        <v>-155147.50221614435</v>
      </c>
      <c r="G10" s="16"/>
      <c r="H10" s="110">
        <f>Model!E70</f>
        <v>-620590.00886457739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31"/>
    </row>
    <row r="11" spans="2:19" ht="5.4" customHeight="1" thickBot="1">
      <c r="B11" s="29"/>
      <c r="C11" s="23"/>
      <c r="D11" s="24"/>
      <c r="E11" s="37"/>
      <c r="F11" s="23"/>
      <c r="G11" s="37"/>
      <c r="H11" s="23"/>
      <c r="I11" s="37"/>
      <c r="J11" s="16"/>
      <c r="K11" s="16"/>
      <c r="L11" s="16"/>
      <c r="M11" s="16"/>
      <c r="N11" s="16"/>
      <c r="O11" s="16"/>
      <c r="P11" s="16"/>
      <c r="Q11" s="16"/>
      <c r="R11" s="16"/>
      <c r="S11" s="31"/>
    </row>
    <row r="12" spans="2:19" ht="5.4" customHeight="1">
      <c r="B12" s="29"/>
      <c r="C12" s="16"/>
      <c r="D12" s="22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31"/>
    </row>
    <row r="13" spans="2:19">
      <c r="B13" s="29"/>
      <c r="C13" s="231" t="s">
        <v>57</v>
      </c>
      <c r="D13" s="233"/>
      <c r="E13" s="233"/>
      <c r="F13" s="233"/>
      <c r="G13" s="233"/>
      <c r="H13" s="233"/>
      <c r="I13" s="232"/>
      <c r="J13" s="16"/>
      <c r="K13" s="16"/>
      <c r="L13" s="16"/>
      <c r="M13" s="16"/>
      <c r="N13" s="16"/>
      <c r="O13" s="16"/>
      <c r="P13" s="16"/>
      <c r="Q13" s="16"/>
      <c r="R13" s="16"/>
      <c r="S13" s="31"/>
    </row>
    <row r="14" spans="2:19" ht="7.8" customHeight="1">
      <c r="B14" s="29"/>
      <c r="C14" s="19"/>
      <c r="D14" s="22"/>
      <c r="E14" s="16"/>
      <c r="F14" s="16"/>
      <c r="G14" s="16"/>
      <c r="H14" s="16"/>
      <c r="I14" s="17"/>
      <c r="J14" s="16"/>
      <c r="K14" s="16"/>
      <c r="L14" s="16"/>
      <c r="M14" s="16"/>
      <c r="N14" s="16"/>
      <c r="O14" s="16"/>
      <c r="P14" s="16"/>
      <c r="Q14" s="16"/>
      <c r="R14" s="16"/>
      <c r="S14" s="31"/>
    </row>
    <row r="15" spans="2:19" ht="26.4">
      <c r="B15" s="29"/>
      <c r="C15" s="19"/>
      <c r="D15" s="22"/>
      <c r="E15" s="16"/>
      <c r="F15" s="107" t="s">
        <v>86</v>
      </c>
      <c r="G15" s="16"/>
      <c r="H15" s="106" t="s">
        <v>87</v>
      </c>
      <c r="I15" s="17"/>
      <c r="J15" s="16"/>
      <c r="K15" s="16"/>
      <c r="L15" s="16"/>
      <c r="M15" s="16"/>
      <c r="N15" s="16"/>
      <c r="O15" s="16"/>
      <c r="P15" s="16"/>
      <c r="Q15" s="16"/>
      <c r="R15" s="16"/>
      <c r="S15" s="31"/>
    </row>
    <row r="16" spans="2:19" ht="7.8" customHeight="1">
      <c r="B16" s="29"/>
      <c r="C16" s="19"/>
      <c r="D16" s="22"/>
      <c r="E16" s="16"/>
      <c r="F16" s="16"/>
      <c r="G16" s="16"/>
      <c r="H16" s="16"/>
      <c r="I16" s="17"/>
      <c r="J16" s="16"/>
      <c r="K16" s="16"/>
      <c r="L16" s="16"/>
      <c r="M16" s="16"/>
      <c r="N16" s="16"/>
      <c r="O16" s="16"/>
      <c r="P16" s="16"/>
      <c r="Q16" s="16"/>
      <c r="R16" s="16"/>
      <c r="S16" s="31"/>
    </row>
    <row r="17" spans="2:21">
      <c r="B17" s="29"/>
      <c r="C17" s="19"/>
      <c r="D17" s="69" t="s">
        <v>46</v>
      </c>
      <c r="E17" s="16"/>
      <c r="F17" s="82">
        <f>Model!E13</f>
        <v>2000</v>
      </c>
      <c r="G17" s="16"/>
      <c r="H17" s="82">
        <f>F17*Inputs!M19</f>
        <v>8000</v>
      </c>
      <c r="I17" s="17"/>
      <c r="J17" s="16"/>
      <c r="K17" s="16"/>
      <c r="L17" s="16"/>
      <c r="M17" s="16"/>
      <c r="N17" s="16"/>
      <c r="O17" s="16"/>
      <c r="P17" s="16"/>
      <c r="Q17" s="16"/>
      <c r="R17" s="16"/>
      <c r="S17" s="31"/>
    </row>
    <row r="18" spans="2:21" ht="5.55" customHeight="1">
      <c r="B18" s="29"/>
      <c r="C18" s="19"/>
      <c r="D18" s="69"/>
      <c r="E18" s="16"/>
      <c r="F18" s="25"/>
      <c r="G18" s="16"/>
      <c r="H18" s="25"/>
      <c r="I18" s="17"/>
      <c r="J18" s="16"/>
      <c r="K18" s="16"/>
      <c r="L18" s="16"/>
      <c r="M18" s="16"/>
      <c r="N18" s="16"/>
      <c r="O18" s="16"/>
      <c r="P18" s="16"/>
      <c r="Q18" s="16"/>
      <c r="R18" s="16"/>
      <c r="S18" s="31"/>
    </row>
    <row r="19" spans="2:21" ht="15" customHeight="1">
      <c r="B19" s="29"/>
      <c r="C19" s="19"/>
      <c r="D19" s="70" t="s">
        <v>47</v>
      </c>
      <c r="E19" s="18"/>
      <c r="F19" s="104">
        <f>Inputs!I12</f>
        <v>-0.5</v>
      </c>
      <c r="G19" s="16"/>
      <c r="H19" s="104">
        <f>F19</f>
        <v>-0.5</v>
      </c>
      <c r="I19" s="17"/>
      <c r="J19" s="16"/>
      <c r="K19" s="16"/>
      <c r="L19" s="16"/>
      <c r="M19" s="16"/>
      <c r="N19" s="16"/>
      <c r="O19" s="16"/>
      <c r="P19" s="16"/>
      <c r="Q19" s="16"/>
      <c r="R19" s="16"/>
      <c r="S19" s="31"/>
    </row>
    <row r="20" spans="2:21" ht="6" customHeight="1">
      <c r="B20" s="29"/>
      <c r="C20" s="19"/>
      <c r="D20" s="69"/>
      <c r="E20" s="16"/>
      <c r="F20" s="25"/>
      <c r="G20" s="16"/>
      <c r="H20" s="25"/>
      <c r="I20" s="17"/>
      <c r="J20" s="16"/>
      <c r="K20" s="16"/>
      <c r="L20" s="16"/>
      <c r="M20" s="16"/>
      <c r="N20" s="16"/>
      <c r="O20" s="16"/>
      <c r="P20" s="16"/>
      <c r="Q20" s="16"/>
      <c r="R20" s="16"/>
      <c r="S20" s="31"/>
    </row>
    <row r="21" spans="2:21">
      <c r="B21" s="29"/>
      <c r="C21" s="19"/>
      <c r="D21" s="235" t="s">
        <v>198</v>
      </c>
      <c r="E21" s="16"/>
      <c r="F21" s="83">
        <v>0</v>
      </c>
      <c r="G21" s="16"/>
      <c r="H21" s="104">
        <f>F21</f>
        <v>0</v>
      </c>
      <c r="I21" s="17"/>
      <c r="J21" s="16"/>
      <c r="K21" s="16"/>
      <c r="L21" s="16"/>
      <c r="M21" s="16"/>
      <c r="N21" s="16"/>
      <c r="O21" s="16"/>
      <c r="P21" s="16"/>
      <c r="Q21" s="16"/>
      <c r="R21" s="16"/>
      <c r="S21" s="31"/>
    </row>
    <row r="22" spans="2:21" ht="6" customHeight="1">
      <c r="B22" s="29"/>
      <c r="C22" s="19"/>
      <c r="D22" s="69"/>
      <c r="E22" s="16"/>
      <c r="F22" s="25"/>
      <c r="G22" s="16"/>
      <c r="H22" s="25"/>
      <c r="I22" s="17"/>
      <c r="J22" s="16"/>
      <c r="K22" s="16"/>
      <c r="L22" s="16"/>
      <c r="M22" s="16"/>
      <c r="N22" s="16"/>
      <c r="O22" s="16"/>
      <c r="P22" s="16"/>
      <c r="Q22" s="16"/>
      <c r="R22" s="16"/>
      <c r="S22" s="31"/>
    </row>
    <row r="23" spans="2:21">
      <c r="B23" s="29"/>
      <c r="C23" s="19"/>
      <c r="D23" s="69" t="s">
        <v>48</v>
      </c>
      <c r="E23" s="16"/>
      <c r="F23" s="84">
        <f>(Model!G29/Model!E19)*(F17*(1+SUM(F19:F21)))</f>
        <v>111976.12617271698</v>
      </c>
      <c r="G23" s="16"/>
      <c r="H23" s="84">
        <f>F23*Inputs!M19</f>
        <v>447904.50469086791</v>
      </c>
      <c r="I23" s="17"/>
      <c r="J23" s="16"/>
      <c r="K23" s="16"/>
      <c r="L23" s="16"/>
      <c r="M23" s="16" t="s">
        <v>61</v>
      </c>
      <c r="N23" s="216">
        <f>H25</f>
        <v>0</v>
      </c>
      <c r="O23" s="16"/>
      <c r="P23" s="16"/>
      <c r="Q23" s="16"/>
      <c r="R23" s="16"/>
      <c r="S23" s="31"/>
      <c r="U23" s="237"/>
    </row>
    <row r="24" spans="2:21" ht="7.2" customHeight="1">
      <c r="B24" s="29"/>
      <c r="C24" s="19"/>
      <c r="D24" s="69"/>
      <c r="E24" s="16"/>
      <c r="F24" s="16"/>
      <c r="G24" s="16"/>
      <c r="H24" s="16"/>
      <c r="I24" s="17"/>
      <c r="J24" s="16"/>
      <c r="K24" s="16"/>
      <c r="L24" s="16"/>
      <c r="M24" s="16" t="s">
        <v>60</v>
      </c>
      <c r="N24" s="216">
        <f>H38</f>
        <v>0</v>
      </c>
      <c r="O24" s="16"/>
      <c r="P24" s="16"/>
      <c r="Q24" s="16"/>
      <c r="R24" s="16"/>
      <c r="S24" s="31"/>
      <c r="U24" s="237"/>
    </row>
    <row r="25" spans="2:21" ht="26.55" customHeight="1">
      <c r="B25" s="29"/>
      <c r="C25" s="19"/>
      <c r="D25" s="53" t="s">
        <v>69</v>
      </c>
      <c r="E25" s="16"/>
      <c r="F25" s="85">
        <f>F23-Model!G29</f>
        <v>0</v>
      </c>
      <c r="G25" s="16"/>
      <c r="H25" s="85">
        <f>H23-(Model!G29*Inputs!M19)</f>
        <v>0</v>
      </c>
      <c r="I25" s="17"/>
      <c r="J25" s="16"/>
      <c r="K25" s="16"/>
      <c r="L25" s="16"/>
      <c r="M25" s="16"/>
      <c r="N25" s="216"/>
      <c r="O25" s="16"/>
      <c r="P25" s="16"/>
      <c r="Q25" s="16"/>
      <c r="R25" s="16"/>
      <c r="S25" s="31"/>
      <c r="U25" s="237"/>
    </row>
    <row r="26" spans="2:21" ht="6.6" customHeight="1">
      <c r="B26" s="29"/>
      <c r="C26" s="20"/>
      <c r="D26" s="71"/>
      <c r="E26" s="1"/>
      <c r="F26" s="1"/>
      <c r="G26" s="1"/>
      <c r="H26" s="1"/>
      <c r="I26" s="21"/>
      <c r="J26" s="16"/>
      <c r="K26" s="16"/>
      <c r="L26" s="16"/>
      <c r="M26" s="16" t="s">
        <v>58</v>
      </c>
      <c r="N26" s="216">
        <f>H51</f>
        <v>53385.800000000047</v>
      </c>
      <c r="O26" s="16"/>
      <c r="P26" s="16"/>
      <c r="Q26" s="16"/>
      <c r="R26" s="16"/>
      <c r="S26" s="31"/>
      <c r="U26" s="237"/>
    </row>
    <row r="27" spans="2:21" ht="6.6" customHeight="1">
      <c r="B27" s="2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 t="s">
        <v>66</v>
      </c>
      <c r="N27" s="216">
        <f>ABS(H58)</f>
        <v>267204.20886457735</v>
      </c>
      <c r="O27" s="16"/>
      <c r="P27" s="16"/>
      <c r="Q27" s="16"/>
      <c r="R27" s="16"/>
      <c r="S27" s="31"/>
    </row>
    <row r="28" spans="2:21">
      <c r="B28" s="29"/>
      <c r="C28" s="231" t="s">
        <v>60</v>
      </c>
      <c r="D28" s="233"/>
      <c r="E28" s="233"/>
      <c r="F28" s="233"/>
      <c r="G28" s="233"/>
      <c r="H28" s="233"/>
      <c r="I28" s="232"/>
      <c r="J28" s="16"/>
      <c r="K28" s="16"/>
      <c r="L28" s="16"/>
      <c r="M28" s="16" t="s">
        <v>64</v>
      </c>
      <c r="N28" s="216">
        <f>H56</f>
        <v>300000</v>
      </c>
      <c r="O28" s="16"/>
      <c r="P28" s="16"/>
      <c r="Q28" s="16"/>
      <c r="R28" s="16"/>
      <c r="S28" s="31"/>
    </row>
    <row r="29" spans="2:21" ht="7.2" customHeight="1">
      <c r="B29" s="29"/>
      <c r="C29" s="19"/>
      <c r="D29" s="22"/>
      <c r="E29" s="16"/>
      <c r="F29" s="15"/>
      <c r="G29" s="16"/>
      <c r="H29" s="16"/>
      <c r="I29" s="17"/>
      <c r="J29" s="16"/>
      <c r="K29" s="16"/>
      <c r="L29" s="16"/>
      <c r="M29" s="16"/>
      <c r="N29" s="216"/>
      <c r="O29" s="16"/>
      <c r="P29" s="16"/>
      <c r="Q29" s="16"/>
      <c r="R29" s="16"/>
      <c r="S29" s="31"/>
    </row>
    <row r="30" spans="2:21" ht="26.4">
      <c r="B30" s="29"/>
      <c r="C30" s="19"/>
      <c r="D30" s="22"/>
      <c r="E30" s="16"/>
      <c r="F30" s="107" t="s">
        <v>86</v>
      </c>
      <c r="G30" s="16"/>
      <c r="H30" s="106" t="s">
        <v>87</v>
      </c>
      <c r="I30" s="17"/>
      <c r="J30" s="16"/>
      <c r="K30" s="16"/>
      <c r="L30" s="16"/>
      <c r="M30" s="16"/>
      <c r="N30" s="216"/>
      <c r="O30" s="16"/>
      <c r="P30" s="16"/>
      <c r="Q30" s="16"/>
      <c r="R30" s="16"/>
      <c r="S30" s="31"/>
    </row>
    <row r="31" spans="2:21" ht="7.2" customHeight="1">
      <c r="B31" s="29"/>
      <c r="C31" s="19"/>
      <c r="D31" s="22"/>
      <c r="E31" s="16"/>
      <c r="F31" s="16"/>
      <c r="G31" s="16"/>
      <c r="H31" s="16"/>
      <c r="I31" s="17"/>
      <c r="J31" s="16"/>
      <c r="K31" s="16"/>
      <c r="L31" s="16"/>
      <c r="M31" s="16"/>
      <c r="N31" s="16"/>
      <c r="O31" s="16"/>
      <c r="P31" s="16"/>
      <c r="Q31" s="16"/>
      <c r="R31" s="16"/>
      <c r="S31" s="31"/>
    </row>
    <row r="32" spans="2:21">
      <c r="B32" s="29"/>
      <c r="C32" s="19"/>
      <c r="D32" s="69" t="s">
        <v>55</v>
      </c>
      <c r="E32" s="16"/>
      <c r="F32" s="86">
        <f>Model!E61</f>
        <v>75000</v>
      </c>
      <c r="G32" s="16"/>
      <c r="H32" s="86">
        <f>F32*Inputs!M19</f>
        <v>300000</v>
      </c>
      <c r="I32" s="17"/>
      <c r="J32" s="16"/>
      <c r="K32" s="16"/>
      <c r="L32" s="16"/>
      <c r="M32" s="16"/>
      <c r="N32" s="16"/>
      <c r="O32" s="16"/>
      <c r="P32" s="16"/>
      <c r="Q32" s="16"/>
      <c r="R32" s="16"/>
      <c r="S32" s="31"/>
    </row>
    <row r="33" spans="2:19" ht="7.2" customHeight="1">
      <c r="B33" s="29"/>
      <c r="C33" s="19"/>
      <c r="D33" s="69"/>
      <c r="E33" s="16"/>
      <c r="F33" s="25"/>
      <c r="G33" s="16"/>
      <c r="H33" s="25"/>
      <c r="I33" s="17"/>
      <c r="J33" s="16"/>
      <c r="K33" s="16"/>
      <c r="L33" s="16"/>
      <c r="M33" s="16"/>
      <c r="N33" s="16"/>
      <c r="O33" s="16"/>
      <c r="P33" s="16"/>
      <c r="Q33" s="16"/>
      <c r="R33" s="16"/>
      <c r="S33" s="31"/>
    </row>
    <row r="34" spans="2:19" ht="15" customHeight="1">
      <c r="B34" s="29"/>
      <c r="C34" s="19"/>
      <c r="D34" s="103" t="s">
        <v>56</v>
      </c>
      <c r="E34" s="18"/>
      <c r="F34" s="83">
        <v>0</v>
      </c>
      <c r="G34" s="16"/>
      <c r="H34" s="104">
        <f>F34</f>
        <v>0</v>
      </c>
      <c r="I34" s="17"/>
      <c r="J34" s="16"/>
      <c r="K34" s="16"/>
      <c r="L34" s="16"/>
      <c r="M34" s="16"/>
      <c r="N34" s="16"/>
      <c r="O34" s="16"/>
      <c r="P34" s="16"/>
      <c r="Q34" s="16"/>
      <c r="R34" s="16"/>
      <c r="S34" s="31"/>
    </row>
    <row r="35" spans="2:19" ht="7.2" customHeight="1">
      <c r="B35" s="29"/>
      <c r="C35" s="19"/>
      <c r="D35" s="69"/>
      <c r="E35" s="16"/>
      <c r="F35" s="25"/>
      <c r="G35" s="16"/>
      <c r="H35" s="25"/>
      <c r="I35" s="17"/>
      <c r="J35" s="16"/>
      <c r="K35" s="16"/>
      <c r="L35" s="16"/>
      <c r="M35" s="16"/>
      <c r="N35" s="16"/>
      <c r="O35" s="16"/>
      <c r="P35" s="16"/>
      <c r="Q35" s="16"/>
      <c r="R35" s="16"/>
      <c r="S35" s="31"/>
    </row>
    <row r="36" spans="2:19">
      <c r="B36" s="29"/>
      <c r="C36" s="19"/>
      <c r="D36" s="69" t="s">
        <v>59</v>
      </c>
      <c r="E36" s="16"/>
      <c r="F36" s="84">
        <f>F32*(1+F34)</f>
        <v>75000</v>
      </c>
      <c r="G36" s="16"/>
      <c r="H36" s="84">
        <f>H32*(1+H34)</f>
        <v>300000</v>
      </c>
      <c r="I36" s="17"/>
      <c r="J36" s="16"/>
      <c r="K36" s="16"/>
      <c r="L36" s="16"/>
      <c r="M36" s="16"/>
      <c r="N36" s="16"/>
      <c r="O36" s="16"/>
      <c r="P36" s="16"/>
      <c r="Q36" s="16"/>
      <c r="R36" s="16"/>
      <c r="S36" s="31"/>
    </row>
    <row r="37" spans="2:19" ht="7.8" customHeight="1">
      <c r="B37" s="29"/>
      <c r="C37" s="19"/>
      <c r="D37" s="69"/>
      <c r="E37" s="16"/>
      <c r="F37" s="16"/>
      <c r="G37" s="16"/>
      <c r="H37" s="16"/>
      <c r="I37" s="17"/>
      <c r="J37" s="16"/>
      <c r="K37" s="16"/>
      <c r="L37" s="16"/>
      <c r="M37" s="16"/>
      <c r="N37" s="16"/>
      <c r="O37" s="16"/>
      <c r="P37" s="16"/>
      <c r="Q37" s="16"/>
      <c r="R37" s="16"/>
      <c r="S37" s="31"/>
    </row>
    <row r="38" spans="2:19" ht="26.55" customHeight="1">
      <c r="B38" s="29"/>
      <c r="C38" s="19"/>
      <c r="D38" s="53" t="s">
        <v>69</v>
      </c>
      <c r="E38" s="16"/>
      <c r="F38" s="85">
        <f>F32-F36</f>
        <v>0</v>
      </c>
      <c r="G38" s="16"/>
      <c r="H38" s="85">
        <f>H32-H36</f>
        <v>0</v>
      </c>
      <c r="I38" s="17"/>
      <c r="J38" s="16"/>
      <c r="K38" s="16"/>
      <c r="L38" s="16"/>
      <c r="M38" s="16"/>
      <c r="N38" s="16"/>
      <c r="O38" s="16"/>
      <c r="P38" s="16"/>
      <c r="Q38" s="16"/>
      <c r="R38" s="16"/>
      <c r="S38" s="31"/>
    </row>
    <row r="39" spans="2:19" ht="6.6" customHeight="1">
      <c r="B39" s="29"/>
      <c r="C39" s="20"/>
      <c r="D39" s="1"/>
      <c r="E39" s="1"/>
      <c r="F39" s="1"/>
      <c r="G39" s="1"/>
      <c r="H39" s="1"/>
      <c r="I39" s="21"/>
      <c r="J39" s="16"/>
      <c r="K39" s="16"/>
      <c r="L39" s="16"/>
      <c r="M39" s="16"/>
      <c r="N39" s="16"/>
      <c r="O39" s="16"/>
      <c r="P39" s="16"/>
      <c r="Q39" s="16"/>
      <c r="R39" s="16"/>
      <c r="S39" s="31"/>
    </row>
    <row r="40" spans="2:19" ht="6.6" customHeight="1">
      <c r="B40" s="2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31"/>
    </row>
    <row r="41" spans="2:19">
      <c r="B41" s="29"/>
      <c r="C41" s="231" t="s">
        <v>58</v>
      </c>
      <c r="D41" s="233"/>
      <c r="E41" s="233"/>
      <c r="F41" s="233"/>
      <c r="G41" s="233"/>
      <c r="H41" s="233"/>
      <c r="I41" s="232"/>
      <c r="J41" s="16"/>
      <c r="K41" s="16"/>
      <c r="L41" s="16"/>
      <c r="M41" s="16"/>
      <c r="N41" s="16"/>
      <c r="O41" s="16"/>
      <c r="P41" s="16"/>
      <c r="Q41" s="16"/>
      <c r="R41" s="16"/>
      <c r="S41" s="31"/>
    </row>
    <row r="42" spans="2:19" ht="7.2" customHeight="1">
      <c r="B42" s="29"/>
      <c r="C42" s="19"/>
      <c r="D42" s="22"/>
      <c r="E42" s="16"/>
      <c r="F42" s="15"/>
      <c r="G42" s="16"/>
      <c r="H42" s="16"/>
      <c r="I42" s="17"/>
      <c r="J42" s="16"/>
      <c r="K42" s="16"/>
      <c r="L42" s="16"/>
      <c r="M42" s="16"/>
      <c r="N42" s="16"/>
      <c r="O42" s="16"/>
      <c r="P42" s="16"/>
      <c r="Q42" s="16"/>
      <c r="R42" s="16"/>
      <c r="S42" s="31"/>
    </row>
    <row r="43" spans="2:19" ht="26.4">
      <c r="B43" s="29"/>
      <c r="C43" s="19"/>
      <c r="D43" s="22"/>
      <c r="E43" s="16"/>
      <c r="F43" s="107" t="s">
        <v>86</v>
      </c>
      <c r="G43" s="16"/>
      <c r="H43" s="106" t="s">
        <v>87</v>
      </c>
      <c r="I43" s="17"/>
      <c r="J43" s="16"/>
      <c r="K43" s="16"/>
      <c r="L43" s="16"/>
      <c r="M43" s="16"/>
      <c r="N43" s="16"/>
      <c r="O43" s="16"/>
      <c r="P43" s="16"/>
      <c r="Q43" s="16"/>
      <c r="R43" s="16"/>
      <c r="S43" s="31"/>
    </row>
    <row r="44" spans="2:19" ht="7.2" customHeight="1">
      <c r="B44" s="29"/>
      <c r="C44" s="19"/>
      <c r="D44" s="22"/>
      <c r="E44" s="16"/>
      <c r="F44" s="16"/>
      <c r="G44" s="16"/>
      <c r="H44" s="16"/>
      <c r="I44" s="17"/>
      <c r="J44" s="16"/>
      <c r="K44" s="16"/>
      <c r="L44" s="16"/>
      <c r="M44" s="16"/>
      <c r="N44" s="16"/>
      <c r="O44" s="16"/>
      <c r="P44" s="16"/>
      <c r="Q44" s="16"/>
      <c r="R44" s="16"/>
      <c r="S44" s="31"/>
    </row>
    <row r="45" spans="2:19">
      <c r="B45" s="29"/>
      <c r="C45" s="19"/>
      <c r="D45" s="69" t="s">
        <v>52</v>
      </c>
      <c r="E45" s="16"/>
      <c r="F45" s="86">
        <f>Model!E38</f>
        <v>166929</v>
      </c>
      <c r="G45" s="16"/>
      <c r="H45" s="86">
        <f>F45*Inputs!$M$19</f>
        <v>667716</v>
      </c>
      <c r="I45" s="17"/>
      <c r="J45" s="16"/>
      <c r="K45" s="16"/>
      <c r="L45" s="16"/>
      <c r="M45" s="16"/>
      <c r="N45" s="16"/>
      <c r="O45" s="16"/>
      <c r="P45" s="16"/>
      <c r="Q45" s="16"/>
      <c r="R45" s="16"/>
      <c r="S45" s="31"/>
    </row>
    <row r="46" spans="2:19" ht="7.2" customHeight="1">
      <c r="B46" s="29"/>
      <c r="C46" s="19"/>
      <c r="D46" s="69"/>
      <c r="E46" s="16"/>
      <c r="F46" s="25"/>
      <c r="G46" s="16"/>
      <c r="H46" s="25"/>
      <c r="I46" s="17"/>
      <c r="J46" s="16"/>
      <c r="K46" s="16"/>
      <c r="L46" s="16"/>
      <c r="M46" s="16"/>
      <c r="N46" s="16"/>
      <c r="O46" s="16"/>
      <c r="P46" s="16"/>
      <c r="Q46" s="16"/>
      <c r="R46" s="16"/>
      <c r="S46" s="31"/>
    </row>
    <row r="47" spans="2:19" ht="14.55" customHeight="1">
      <c r="B47" s="29"/>
      <c r="C47" s="19"/>
      <c r="D47" s="70" t="s">
        <v>53</v>
      </c>
      <c r="E47" s="18"/>
      <c r="F47" s="105">
        <f>-'Fixed Overhead'!G24</f>
        <v>-7.9952854207477442E-2</v>
      </c>
      <c r="G47" s="16"/>
      <c r="H47" s="105">
        <f>F47</f>
        <v>-7.9952854207477442E-2</v>
      </c>
      <c r="I47" s="17"/>
      <c r="J47" s="16"/>
      <c r="K47" s="16"/>
      <c r="L47" s="16"/>
      <c r="M47" s="16"/>
      <c r="N47" s="16"/>
      <c r="O47" s="16"/>
      <c r="P47" s="16"/>
      <c r="Q47" s="16"/>
      <c r="R47" s="16"/>
      <c r="S47" s="31"/>
    </row>
    <row r="48" spans="2:19" ht="7.2" customHeight="1">
      <c r="B48" s="29"/>
      <c r="C48" s="19"/>
      <c r="D48" s="69"/>
      <c r="E48" s="16"/>
      <c r="F48" s="25"/>
      <c r="G48" s="16"/>
      <c r="H48" s="25"/>
      <c r="I48" s="17"/>
      <c r="J48" s="16"/>
      <c r="K48" s="16"/>
      <c r="L48" s="16"/>
      <c r="M48" s="16"/>
      <c r="N48" s="16"/>
      <c r="O48" s="16"/>
      <c r="P48" s="16"/>
      <c r="Q48" s="16"/>
      <c r="R48" s="16"/>
      <c r="S48" s="31"/>
    </row>
    <row r="49" spans="2:19">
      <c r="B49" s="29"/>
      <c r="C49" s="19"/>
      <c r="D49" s="69" t="s">
        <v>54</v>
      </c>
      <c r="E49" s="16"/>
      <c r="F49" s="84">
        <f>F45*(1+F47)</f>
        <v>153582.54999999999</v>
      </c>
      <c r="G49" s="16"/>
      <c r="H49" s="84">
        <f>H45*(1+H47)</f>
        <v>614330.19999999995</v>
      </c>
      <c r="I49" s="17"/>
      <c r="J49" s="16"/>
      <c r="K49" s="16"/>
      <c r="L49" s="16"/>
      <c r="M49" s="16"/>
      <c r="N49" s="16"/>
      <c r="O49" s="16"/>
      <c r="P49" s="16"/>
      <c r="Q49" s="16"/>
      <c r="R49" s="16"/>
      <c r="S49" s="31"/>
    </row>
    <row r="50" spans="2:19" ht="7.2" customHeight="1">
      <c r="B50" s="29"/>
      <c r="C50" s="19"/>
      <c r="D50" s="69"/>
      <c r="E50" s="16"/>
      <c r="F50" s="16"/>
      <c r="G50" s="16"/>
      <c r="H50" s="16"/>
      <c r="I50" s="17"/>
      <c r="J50" s="16"/>
      <c r="K50" s="16"/>
      <c r="L50" s="16"/>
      <c r="M50" s="16"/>
      <c r="N50" s="16"/>
      <c r="O50" s="16"/>
      <c r="P50" s="16"/>
      <c r="Q50" s="16"/>
      <c r="R50" s="16"/>
      <c r="S50" s="31"/>
    </row>
    <row r="51" spans="2:19" ht="26.55" customHeight="1">
      <c r="B51" s="29"/>
      <c r="C51" s="19"/>
      <c r="D51" s="53" t="s">
        <v>69</v>
      </c>
      <c r="E51" s="16"/>
      <c r="F51" s="87">
        <f>(F45-F49)</f>
        <v>13346.450000000012</v>
      </c>
      <c r="G51" s="16"/>
      <c r="H51" s="87">
        <f>(H45-H49)</f>
        <v>53385.800000000047</v>
      </c>
      <c r="I51" s="17"/>
      <c r="J51" s="16"/>
      <c r="K51" s="16"/>
      <c r="L51" s="16"/>
      <c r="M51" s="16"/>
      <c r="N51" s="16"/>
      <c r="O51" s="16"/>
      <c r="P51" s="16"/>
      <c r="Q51" s="16"/>
      <c r="R51" s="16"/>
      <c r="S51" s="31"/>
    </row>
    <row r="52" spans="2:19" ht="7.2" customHeight="1">
      <c r="B52" s="29"/>
      <c r="C52" s="20"/>
      <c r="D52" s="1"/>
      <c r="E52" s="1"/>
      <c r="F52" s="1"/>
      <c r="G52" s="1"/>
      <c r="H52" s="1"/>
      <c r="I52" s="21"/>
      <c r="J52" s="16"/>
      <c r="K52" s="16"/>
      <c r="L52" s="16"/>
      <c r="M52" s="16"/>
      <c r="N52" s="16"/>
      <c r="O52" s="16"/>
      <c r="P52" s="16"/>
      <c r="Q52" s="16"/>
      <c r="R52" s="16"/>
      <c r="S52" s="31"/>
    </row>
    <row r="53" spans="2:19" ht="7.2" customHeight="1">
      <c r="B53" s="29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31"/>
    </row>
    <row r="54" spans="2:19">
      <c r="B54" s="29"/>
      <c r="C54" s="229" t="s">
        <v>88</v>
      </c>
      <c r="D54" s="230"/>
      <c r="E54" s="16"/>
      <c r="F54" s="108">
        <f>F10+F25+F51+F38</f>
        <v>-141801.05221614434</v>
      </c>
      <c r="G54" s="16"/>
      <c r="H54" s="108">
        <f>H10+H25+H51+H38</f>
        <v>-567204.20886457735</v>
      </c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31"/>
    </row>
    <row r="55" spans="2:19" ht="5.4" customHeight="1">
      <c r="B55" s="29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31"/>
    </row>
    <row r="56" spans="2:19">
      <c r="B56" s="29"/>
      <c r="C56" s="217" t="s">
        <v>70</v>
      </c>
      <c r="D56" s="217"/>
      <c r="E56" s="217"/>
      <c r="F56" s="16"/>
      <c r="G56" s="16"/>
      <c r="H56" s="111">
        <f>IF(ABS(H54)&gt;Inputs!I19,Inputs!I19,ABS(H54))</f>
        <v>300000</v>
      </c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31"/>
    </row>
    <row r="57" spans="2:19" ht="4.8" customHeight="1">
      <c r="B57" s="29"/>
      <c r="C57" s="218"/>
      <c r="D57" s="18"/>
      <c r="E57" s="18"/>
      <c r="F57" s="48"/>
      <c r="G57" s="16"/>
      <c r="H57" s="48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31"/>
    </row>
    <row r="58" spans="2:19">
      <c r="B58" s="29"/>
      <c r="C58" s="229" t="s">
        <v>170</v>
      </c>
      <c r="D58" s="230"/>
      <c r="E58" s="16"/>
      <c r="F58" s="16"/>
      <c r="G58" s="16"/>
      <c r="H58" s="109">
        <f>IF(H54&lt;0,(H54+H56),0)</f>
        <v>-267204.20886457735</v>
      </c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31"/>
    </row>
    <row r="59" spans="2:19">
      <c r="B59" s="29"/>
      <c r="C59"/>
      <c r="D59"/>
      <c r="E59"/>
      <c r="F59"/>
      <c r="G59"/>
      <c r="H59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31"/>
    </row>
    <row r="60" spans="2:19">
      <c r="B60" s="29"/>
      <c r="C60" s="220" t="s">
        <v>169</v>
      </c>
      <c r="D60"/>
      <c r="E60"/>
      <c r="F60"/>
      <c r="G60"/>
      <c r="H60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31"/>
    </row>
    <row r="61" spans="2:19">
      <c r="B61" s="29"/>
      <c r="C61" s="221" t="s">
        <v>171</v>
      </c>
      <c r="D61"/>
      <c r="E61"/>
      <c r="F61"/>
      <c r="G61"/>
      <c r="H61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31"/>
    </row>
    <row r="62" spans="2:19" ht="13.8" thickBot="1">
      <c r="B62" s="29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31"/>
    </row>
    <row r="63" spans="2:19" ht="3" customHeight="1" thickBot="1">
      <c r="B63" s="29"/>
      <c r="C63" s="89"/>
      <c r="D63" s="90"/>
      <c r="E63" s="90"/>
      <c r="F63" s="90"/>
      <c r="G63" s="90"/>
      <c r="H63" s="90"/>
      <c r="I63" s="90"/>
      <c r="J63" s="90"/>
      <c r="K63" s="90"/>
      <c r="L63" s="91"/>
      <c r="M63" s="91"/>
      <c r="N63" s="91"/>
      <c r="O63" s="91"/>
      <c r="P63" s="91"/>
      <c r="Q63" s="91"/>
      <c r="R63" s="92"/>
      <c r="S63" s="31"/>
    </row>
    <row r="64" spans="2:19" ht="13.8" thickBot="1"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8"/>
    </row>
  </sheetData>
  <sheetProtection algorithmName="SHA-512" hashValue="qV8iLlRRnfBkMHJYLMsD9YsEygbABqbeW9++MZIWbrPJZeT/goifCMCeBqVyqrtweKGzzMVWlxHp0It2hOSSbw==" saltValue="07qNh/VSdIs/1vUL+84UFw==" spinCount="100000" sheet="1" objects="1" scenarios="1"/>
  <mergeCells count="6">
    <mergeCell ref="C54:D54"/>
    <mergeCell ref="C10:D10"/>
    <mergeCell ref="C58:D58"/>
    <mergeCell ref="C13:I13"/>
    <mergeCell ref="C41:I41"/>
    <mergeCell ref="C28:I28"/>
  </mergeCells>
  <pageMargins left="0.7" right="0.7" top="0.75" bottom="0.75" header="0.3" footer="0.3"/>
  <pageSetup scale="59" orientation="portrait" horizontalDpi="1200" verticalDpi="12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C4140-BFEC-40C1-B94A-211CDF864CF5}">
  <dimension ref="A1:M29"/>
  <sheetViews>
    <sheetView showGridLines="0" zoomScale="85" zoomScaleNormal="85" workbookViewId="0">
      <pane ySplit="6" topLeftCell="A7" activePane="bottomLeft" state="frozen"/>
      <selection activeCell="Q19" sqref="Q19"/>
      <selection pane="bottomLeft" activeCell="N14" sqref="N14"/>
    </sheetView>
  </sheetViews>
  <sheetFormatPr defaultColWidth="8.77734375" defaultRowHeight="13.2"/>
  <cols>
    <col min="1" max="2" width="3.77734375" style="39" customWidth="1"/>
    <col min="3" max="3" width="21" style="39" customWidth="1"/>
    <col min="4" max="4" width="8.77734375" style="39"/>
    <col min="5" max="5" width="15.21875" style="39" customWidth="1"/>
    <col min="6" max="6" width="3.77734375" style="39" customWidth="1"/>
    <col min="7" max="7" width="17.77734375" style="39" customWidth="1"/>
    <col min="8" max="8" width="3.77734375" style="39" customWidth="1"/>
    <col min="9" max="9" width="18.5546875" style="39" customWidth="1"/>
    <col min="10" max="10" width="4" style="39" customWidth="1"/>
    <col min="11" max="11" width="18.5546875" style="39" customWidth="1"/>
    <col min="12" max="12" width="5.5546875" style="39" customWidth="1"/>
    <col min="13" max="13" width="3.77734375" style="39" customWidth="1"/>
    <col min="14" max="15" width="10.44140625" style="39" customWidth="1"/>
    <col min="16" max="16" width="2" style="39" customWidth="1"/>
    <col min="17" max="17" width="16.5546875" style="39" customWidth="1"/>
    <col min="18" max="18" width="8.77734375" style="39"/>
    <col min="19" max="19" width="11.5546875" style="39" bestFit="1" customWidth="1"/>
    <col min="20" max="20" width="2" style="39" customWidth="1"/>
    <col min="21" max="21" width="15.77734375" style="39" customWidth="1"/>
    <col min="22" max="16384" width="8.77734375" style="39"/>
  </cols>
  <sheetData>
    <row r="1" spans="1:13" ht="17.55" customHeight="1" thickBot="1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>
      <c r="A2" s="43"/>
      <c r="B2" s="26"/>
      <c r="C2" s="27"/>
      <c r="D2" s="27"/>
      <c r="E2" s="27"/>
      <c r="F2" s="27"/>
      <c r="G2" s="27"/>
      <c r="H2" s="27"/>
      <c r="I2" s="27"/>
      <c r="J2" s="27"/>
      <c r="K2" s="27"/>
      <c r="L2" s="28"/>
      <c r="M2" s="44"/>
    </row>
    <row r="3" spans="1:13" ht="22.8">
      <c r="A3" s="43"/>
      <c r="B3" s="29"/>
      <c r="C3" s="49" t="s">
        <v>40</v>
      </c>
      <c r="D3" s="50"/>
      <c r="E3" s="50"/>
      <c r="F3" s="50"/>
      <c r="G3" s="50"/>
      <c r="H3" s="30"/>
      <c r="I3" s="30"/>
      <c r="J3" s="30"/>
      <c r="K3" s="30"/>
      <c r="L3" s="31"/>
      <c r="M3" s="44"/>
    </row>
    <row r="4" spans="1:13" ht="14.4">
      <c r="A4" s="43"/>
      <c r="B4" s="29"/>
      <c r="C4" s="51" t="s">
        <v>41</v>
      </c>
      <c r="D4" s="51"/>
      <c r="E4" s="51"/>
      <c r="F4" s="51"/>
      <c r="G4" s="51"/>
      <c r="H4" s="30"/>
      <c r="I4" s="30"/>
      <c r="J4" s="30"/>
      <c r="K4" s="30"/>
      <c r="L4" s="31"/>
      <c r="M4" s="44"/>
    </row>
    <row r="5" spans="1:13" ht="14.4" thickBot="1">
      <c r="A5" s="43"/>
      <c r="B5" s="29"/>
      <c r="C5" s="32"/>
      <c r="D5" s="30"/>
      <c r="E5" s="30"/>
      <c r="F5" s="30"/>
      <c r="G5" s="30"/>
      <c r="H5" s="30"/>
      <c r="I5" s="30"/>
      <c r="J5" s="30"/>
      <c r="K5" s="30"/>
      <c r="L5" s="31"/>
      <c r="M5" s="44"/>
    </row>
    <row r="6" spans="1:13" ht="5.55" customHeight="1" thickBot="1">
      <c r="A6" s="43"/>
      <c r="B6" s="29"/>
      <c r="C6" s="117"/>
      <c r="D6" s="118"/>
      <c r="E6" s="118"/>
      <c r="F6" s="118"/>
      <c r="G6" s="118"/>
      <c r="H6" s="118"/>
      <c r="I6" s="118"/>
      <c r="J6" s="120"/>
      <c r="K6" s="121"/>
      <c r="L6" s="31"/>
      <c r="M6" s="44"/>
    </row>
    <row r="7" spans="1:13" ht="7.2" customHeight="1">
      <c r="A7" s="43"/>
      <c r="B7" s="29"/>
      <c r="C7" s="16"/>
      <c r="D7" s="16"/>
      <c r="E7" s="16"/>
      <c r="F7" s="16"/>
      <c r="G7" s="16"/>
      <c r="H7" s="16"/>
      <c r="I7" s="16"/>
      <c r="J7" s="16"/>
      <c r="K7" s="16"/>
      <c r="L7" s="31"/>
      <c r="M7" s="44"/>
    </row>
    <row r="8" spans="1:13" ht="15.6">
      <c r="A8" s="43"/>
      <c r="B8" s="29"/>
      <c r="C8" s="222" t="s">
        <v>81</v>
      </c>
      <c r="D8" s="222"/>
      <c r="E8" s="222"/>
      <c r="F8" s="222"/>
      <c r="G8" s="222"/>
      <c r="H8" s="222"/>
      <c r="I8" s="222"/>
      <c r="J8" s="222"/>
      <c r="K8" s="222"/>
      <c r="L8" s="34"/>
      <c r="M8" s="44"/>
    </row>
    <row r="9" spans="1:13">
      <c r="A9" s="43"/>
      <c r="B9" s="29"/>
      <c r="C9" s="16"/>
      <c r="D9" s="16"/>
      <c r="E9" s="16"/>
      <c r="F9" s="16"/>
      <c r="G9" s="16"/>
      <c r="H9" s="16"/>
      <c r="I9" s="16"/>
      <c r="J9" s="16"/>
      <c r="K9" s="16"/>
      <c r="L9" s="31"/>
      <c r="M9" s="44"/>
    </row>
    <row r="10" spans="1:13" ht="15.6">
      <c r="A10" s="43"/>
      <c r="B10" s="29"/>
      <c r="C10" s="64" t="s">
        <v>82</v>
      </c>
      <c r="D10" s="16"/>
      <c r="E10" s="64" t="s">
        <v>79</v>
      </c>
      <c r="F10" s="16"/>
      <c r="G10" s="64" t="s">
        <v>80</v>
      </c>
      <c r="H10" s="16"/>
      <c r="I10" s="64" t="s">
        <v>10</v>
      </c>
      <c r="J10" s="16"/>
      <c r="K10" s="64" t="s">
        <v>84</v>
      </c>
      <c r="L10" s="31"/>
      <c r="M10" s="44"/>
    </row>
    <row r="11" spans="1:13" ht="6" customHeight="1">
      <c r="A11" s="43"/>
      <c r="B11" s="29"/>
      <c r="C11" s="16"/>
      <c r="D11" s="16"/>
      <c r="E11" s="16"/>
      <c r="F11" s="16"/>
      <c r="G11" s="16"/>
      <c r="H11" s="16"/>
      <c r="I11" s="16"/>
      <c r="J11" s="16"/>
      <c r="K11" s="16"/>
      <c r="L11" s="31"/>
      <c r="M11" s="44"/>
    </row>
    <row r="12" spans="1:13" ht="13.8">
      <c r="A12" s="43"/>
      <c r="B12" s="29"/>
      <c r="C12" s="102" t="s">
        <v>78</v>
      </c>
      <c r="D12" s="35"/>
      <c r="E12" s="93">
        <v>100000</v>
      </c>
      <c r="F12" s="16"/>
      <c r="G12" s="94">
        <v>0.1</v>
      </c>
      <c r="H12" s="16"/>
      <c r="I12" s="95">
        <f>E12*(1-G12)</f>
        <v>90000</v>
      </c>
      <c r="J12" s="16"/>
      <c r="K12" s="95">
        <f>I12-E12</f>
        <v>-10000</v>
      </c>
      <c r="L12" s="31"/>
      <c r="M12" s="44"/>
    </row>
    <row r="13" spans="1:13" ht="13.8">
      <c r="A13" s="43"/>
      <c r="B13" s="29"/>
      <c r="C13" s="102" t="s">
        <v>73</v>
      </c>
      <c r="D13" s="16"/>
      <c r="E13" s="93">
        <v>20000</v>
      </c>
      <c r="F13" s="16"/>
      <c r="G13" s="94">
        <v>0.05</v>
      </c>
      <c r="H13" s="16"/>
      <c r="I13" s="95">
        <f t="shared" ref="I13:I23" si="0">E13*(1-G13)</f>
        <v>19000</v>
      </c>
      <c r="J13" s="16"/>
      <c r="K13" s="95">
        <f t="shared" ref="K13:K23" si="1">I13-E13</f>
        <v>-1000</v>
      </c>
      <c r="L13" s="31"/>
      <c r="M13" s="44"/>
    </row>
    <row r="14" spans="1:13" ht="13.8">
      <c r="A14" s="43"/>
      <c r="B14" s="29"/>
      <c r="C14" s="102" t="s">
        <v>74</v>
      </c>
      <c r="D14" s="16"/>
      <c r="E14" s="93">
        <v>5000</v>
      </c>
      <c r="F14" s="16"/>
      <c r="G14" s="94">
        <v>0.05</v>
      </c>
      <c r="H14" s="16"/>
      <c r="I14" s="95">
        <f t="shared" si="0"/>
        <v>4750</v>
      </c>
      <c r="J14" s="16"/>
      <c r="K14" s="95">
        <f t="shared" si="1"/>
        <v>-250</v>
      </c>
      <c r="L14" s="31"/>
      <c r="M14" s="44"/>
    </row>
    <row r="15" spans="1:13" ht="13.8">
      <c r="A15" s="43"/>
      <c r="B15" s="29"/>
      <c r="C15" s="102" t="s">
        <v>75</v>
      </c>
      <c r="D15" s="16"/>
      <c r="E15" s="93">
        <v>5000</v>
      </c>
      <c r="F15" s="16"/>
      <c r="G15" s="94">
        <v>0.05</v>
      </c>
      <c r="H15" s="16"/>
      <c r="I15" s="95">
        <f t="shared" si="0"/>
        <v>4750</v>
      </c>
      <c r="J15" s="16"/>
      <c r="K15" s="95">
        <f t="shared" si="1"/>
        <v>-250</v>
      </c>
      <c r="L15" s="31"/>
      <c r="M15" s="44"/>
    </row>
    <row r="16" spans="1:13" ht="13.8">
      <c r="A16" s="43"/>
      <c r="B16" s="29"/>
      <c r="C16" s="102" t="s">
        <v>76</v>
      </c>
      <c r="D16" s="16"/>
      <c r="E16" s="93">
        <v>5000</v>
      </c>
      <c r="F16" s="16"/>
      <c r="G16" s="94">
        <v>0.05</v>
      </c>
      <c r="H16" s="16"/>
      <c r="I16" s="95">
        <f t="shared" si="0"/>
        <v>4750</v>
      </c>
      <c r="J16" s="16"/>
      <c r="K16" s="95">
        <f t="shared" si="1"/>
        <v>-250</v>
      </c>
      <c r="L16" s="31"/>
      <c r="M16" s="44"/>
    </row>
    <row r="17" spans="1:13" ht="13.8">
      <c r="A17" s="43"/>
      <c r="B17" s="29"/>
      <c r="C17" s="102" t="s">
        <v>77</v>
      </c>
      <c r="D17" s="16"/>
      <c r="E17" s="93">
        <v>3000</v>
      </c>
      <c r="F17" s="16"/>
      <c r="G17" s="94">
        <v>0.05</v>
      </c>
      <c r="H17" s="16"/>
      <c r="I17" s="95">
        <f t="shared" si="0"/>
        <v>2850</v>
      </c>
      <c r="J17" s="16"/>
      <c r="K17" s="95">
        <f t="shared" si="1"/>
        <v>-150</v>
      </c>
      <c r="L17" s="31"/>
      <c r="M17" s="44"/>
    </row>
    <row r="18" spans="1:13" ht="13.8">
      <c r="A18" s="43"/>
      <c r="B18" s="29"/>
      <c r="C18" s="102" t="s">
        <v>167</v>
      </c>
      <c r="D18" s="16"/>
      <c r="E18" s="93">
        <v>28929</v>
      </c>
      <c r="F18" s="16"/>
      <c r="G18" s="94">
        <v>0.05</v>
      </c>
      <c r="H18" s="16"/>
      <c r="I18" s="95">
        <f t="shared" si="0"/>
        <v>27482.55</v>
      </c>
      <c r="J18" s="16"/>
      <c r="K18" s="95">
        <f t="shared" si="1"/>
        <v>-1446.4500000000007</v>
      </c>
      <c r="L18" s="31"/>
      <c r="M18" s="44"/>
    </row>
    <row r="19" spans="1:13" ht="13.8">
      <c r="A19" s="43"/>
      <c r="B19" s="29"/>
      <c r="C19" s="102" t="s">
        <v>167</v>
      </c>
      <c r="D19" s="16"/>
      <c r="E19" s="93">
        <v>0</v>
      </c>
      <c r="F19" s="16"/>
      <c r="G19" s="94">
        <v>0</v>
      </c>
      <c r="H19" s="16"/>
      <c r="I19" s="95">
        <f t="shared" si="0"/>
        <v>0</v>
      </c>
      <c r="J19" s="16"/>
      <c r="K19" s="95">
        <f t="shared" si="1"/>
        <v>0</v>
      </c>
      <c r="L19" s="31"/>
      <c r="M19" s="44"/>
    </row>
    <row r="20" spans="1:13" ht="13.8">
      <c r="A20" s="43"/>
      <c r="B20" s="29"/>
      <c r="C20" s="102" t="s">
        <v>167</v>
      </c>
      <c r="D20" s="16"/>
      <c r="E20" s="93">
        <v>0</v>
      </c>
      <c r="F20" s="16"/>
      <c r="G20" s="94">
        <v>0</v>
      </c>
      <c r="H20" s="16"/>
      <c r="I20" s="95">
        <f t="shared" si="0"/>
        <v>0</v>
      </c>
      <c r="J20" s="16"/>
      <c r="K20" s="95">
        <f t="shared" si="1"/>
        <v>0</v>
      </c>
      <c r="L20" s="31"/>
      <c r="M20" s="44"/>
    </row>
    <row r="21" spans="1:13" ht="13.8">
      <c r="A21" s="43"/>
      <c r="B21" s="29"/>
      <c r="C21" s="102" t="s">
        <v>167</v>
      </c>
      <c r="D21" s="16"/>
      <c r="E21" s="93">
        <v>0</v>
      </c>
      <c r="F21" s="16"/>
      <c r="G21" s="94">
        <v>0</v>
      </c>
      <c r="H21" s="16"/>
      <c r="I21" s="95">
        <f t="shared" si="0"/>
        <v>0</v>
      </c>
      <c r="J21" s="16"/>
      <c r="K21" s="95">
        <f t="shared" si="1"/>
        <v>0</v>
      </c>
      <c r="L21" s="31"/>
      <c r="M21" s="44"/>
    </row>
    <row r="22" spans="1:13" ht="13.8">
      <c r="A22" s="43"/>
      <c r="B22" s="29"/>
      <c r="C22" s="102" t="s">
        <v>167</v>
      </c>
      <c r="D22" s="16"/>
      <c r="E22" s="93">
        <v>0</v>
      </c>
      <c r="F22" s="16"/>
      <c r="G22" s="94">
        <v>0</v>
      </c>
      <c r="H22" s="16"/>
      <c r="I22" s="95">
        <f t="shared" si="0"/>
        <v>0</v>
      </c>
      <c r="J22" s="16"/>
      <c r="K22" s="95">
        <f t="shared" si="1"/>
        <v>0</v>
      </c>
      <c r="L22" s="31"/>
      <c r="M22" s="44"/>
    </row>
    <row r="23" spans="1:13" ht="13.8">
      <c r="A23" s="43"/>
      <c r="B23" s="29"/>
      <c r="C23" s="102" t="s">
        <v>167</v>
      </c>
      <c r="D23" s="16"/>
      <c r="E23" s="93">
        <v>0</v>
      </c>
      <c r="F23" s="16"/>
      <c r="G23" s="94">
        <v>0</v>
      </c>
      <c r="H23" s="16"/>
      <c r="I23" s="95">
        <f t="shared" si="0"/>
        <v>0</v>
      </c>
      <c r="J23" s="16"/>
      <c r="K23" s="95">
        <f t="shared" si="1"/>
        <v>0</v>
      </c>
      <c r="L23" s="31"/>
      <c r="M23" s="44"/>
    </row>
    <row r="24" spans="1:13" ht="13.8">
      <c r="A24" s="43"/>
      <c r="B24" s="29"/>
      <c r="C24" s="96" t="s">
        <v>83</v>
      </c>
      <c r="D24" s="16"/>
      <c r="E24" s="99">
        <f>SUM(E12:E23)</f>
        <v>166929</v>
      </c>
      <c r="F24" s="16"/>
      <c r="G24" s="100">
        <f>ABS(K24)/E24</f>
        <v>7.9952854207477442E-2</v>
      </c>
      <c r="H24" s="16"/>
      <c r="I24" s="101">
        <f>SUM(I12:I23)</f>
        <v>153582.54999999999</v>
      </c>
      <c r="J24" s="101"/>
      <c r="K24" s="101">
        <f>SUM(K12:K23)</f>
        <v>-13346.45</v>
      </c>
      <c r="L24" s="31"/>
      <c r="M24" s="44"/>
    </row>
    <row r="25" spans="1:13" ht="13.8">
      <c r="A25" s="43"/>
      <c r="B25" s="29"/>
      <c r="C25" s="96"/>
      <c r="D25" s="16"/>
      <c r="E25" s="99"/>
      <c r="F25" s="16"/>
      <c r="G25" s="100"/>
      <c r="H25" s="16"/>
      <c r="I25" s="101"/>
      <c r="J25" s="101"/>
      <c r="K25" s="101"/>
      <c r="L25" s="31"/>
      <c r="M25" s="44"/>
    </row>
    <row r="26" spans="1:13" ht="13.8">
      <c r="A26" s="43"/>
      <c r="B26" s="29"/>
      <c r="C26" s="97" t="s">
        <v>85</v>
      </c>
      <c r="D26" s="18"/>
      <c r="E26" s="98">
        <f>Model!E38-E24</f>
        <v>0</v>
      </c>
      <c r="F26" s="16"/>
      <c r="G26" s="100"/>
      <c r="H26" s="16"/>
      <c r="I26" s="101"/>
      <c r="J26" s="101"/>
      <c r="K26" s="101"/>
      <c r="L26" s="31"/>
      <c r="M26" s="44"/>
    </row>
    <row r="27" spans="1:13">
      <c r="A27" s="43"/>
      <c r="B27" s="29"/>
      <c r="C27" s="16"/>
      <c r="D27" s="16"/>
      <c r="E27" s="16"/>
      <c r="F27" s="16"/>
      <c r="G27" s="16"/>
      <c r="H27" s="16"/>
      <c r="I27" s="16"/>
      <c r="J27" s="16"/>
      <c r="K27" s="16"/>
      <c r="L27" s="31"/>
      <c r="M27" s="44"/>
    </row>
    <row r="28" spans="1:13" ht="13.8" thickBot="1">
      <c r="A28" s="43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8"/>
      <c r="M28" s="44"/>
    </row>
    <row r="29" spans="1:13" ht="17.55" customHeight="1" thickBot="1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/>
    </row>
  </sheetData>
  <sheetProtection algorithmName="SHA-512" hashValue="10Ipgm0ICqGzbacf0dvhWkkMrg6xshF7k0t/g4H2f8tvohLyxDbbQW44+MWTnFdergE3d7jRxy5yf+LuCyitHg==" saltValue="ZgItFHmIAKKmgRu6G8fZeQ==" spinCount="100000" sheet="1" objects="1" scenarios="1"/>
  <mergeCells count="1">
    <mergeCell ref="C8:K8"/>
  </mergeCells>
  <pageMargins left="0.7" right="0.7" top="0.75" bottom="0.75" header="0.3" footer="0.3"/>
  <pageSetup scale="69" orientation="portrait" horizontalDpi="1200" verticalDpi="12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7D8B2-7BDA-485B-A082-F48759B4649E}">
  <dimension ref="B1:H22"/>
  <sheetViews>
    <sheetView showGridLines="0" zoomScale="85" zoomScaleNormal="85" workbookViewId="0">
      <pane ySplit="8" topLeftCell="A9" activePane="bottomLeft" state="frozen"/>
      <selection activeCell="Q19" sqref="Q19"/>
      <selection pane="bottomLeft" activeCell="G20" sqref="G20"/>
    </sheetView>
  </sheetViews>
  <sheetFormatPr defaultColWidth="8.88671875" defaultRowHeight="13.8"/>
  <cols>
    <col min="1" max="1" width="4.88671875" style="184" customWidth="1"/>
    <col min="2" max="2" width="2.77734375" style="184" customWidth="1"/>
    <col min="3" max="3" width="17.44140625" style="185" bestFit="1" customWidth="1"/>
    <col min="4" max="4" width="1.6640625" style="184" customWidth="1"/>
    <col min="5" max="5" width="24.6640625" style="186" customWidth="1"/>
    <col min="6" max="6" width="33.21875" style="186" customWidth="1"/>
    <col min="7" max="7" width="31.5546875" style="186" customWidth="1"/>
    <col min="8" max="8" width="2.77734375" style="184" customWidth="1"/>
    <col min="9" max="16384" width="8.88671875" style="184"/>
  </cols>
  <sheetData>
    <row r="1" spans="2:8" ht="14.4" thickBot="1"/>
    <row r="2" spans="2:8">
      <c r="B2" s="170"/>
      <c r="C2" s="171"/>
      <c r="D2" s="172"/>
      <c r="E2" s="173"/>
      <c r="F2" s="173"/>
      <c r="G2" s="173"/>
      <c r="H2" s="174"/>
    </row>
    <row r="3" spans="2:8" ht="22.8">
      <c r="B3" s="175"/>
      <c r="C3" s="49" t="s">
        <v>40</v>
      </c>
      <c r="D3" s="30"/>
      <c r="E3" s="176"/>
      <c r="F3" s="176"/>
      <c r="G3" s="176"/>
      <c r="H3" s="177"/>
    </row>
    <row r="4" spans="2:8" ht="14.4">
      <c r="B4" s="175"/>
      <c r="C4" s="51" t="s">
        <v>41</v>
      </c>
      <c r="D4" s="30"/>
      <c r="E4" s="176"/>
      <c r="F4" s="176"/>
      <c r="G4" s="176"/>
      <c r="H4" s="177"/>
    </row>
    <row r="5" spans="2:8" ht="15" thickBot="1">
      <c r="B5" s="175"/>
      <c r="C5" s="51"/>
      <c r="D5" s="30"/>
      <c r="E5" s="176"/>
      <c r="F5" s="176"/>
      <c r="G5" s="176"/>
      <c r="H5" s="177"/>
    </row>
    <row r="6" spans="2:8" ht="5.4" customHeight="1" thickBot="1">
      <c r="B6" s="175"/>
      <c r="C6" s="117"/>
      <c r="D6" s="117"/>
      <c r="E6" s="117"/>
      <c r="F6" s="117"/>
      <c r="G6" s="117"/>
      <c r="H6" s="177"/>
    </row>
    <row r="7" spans="2:8">
      <c r="B7" s="175"/>
      <c r="C7" s="178"/>
      <c r="D7" s="30"/>
      <c r="E7" s="176"/>
      <c r="F7" s="176"/>
      <c r="G7" s="176"/>
      <c r="H7" s="177"/>
    </row>
    <row r="8" spans="2:8" ht="14.4">
      <c r="B8" s="175"/>
      <c r="C8" s="228" t="s">
        <v>164</v>
      </c>
      <c r="D8" s="228"/>
      <c r="E8" s="228"/>
      <c r="F8" s="228"/>
      <c r="G8" s="228"/>
      <c r="H8" s="177"/>
    </row>
    <row r="9" spans="2:8" ht="4.8" customHeight="1">
      <c r="B9" s="175"/>
      <c r="C9" s="178"/>
      <c r="D9" s="30"/>
      <c r="E9" s="176"/>
      <c r="F9" s="176"/>
      <c r="G9" s="176"/>
      <c r="H9" s="177"/>
    </row>
    <row r="10" spans="2:8">
      <c r="B10" s="175"/>
      <c r="C10" s="150" t="s">
        <v>163</v>
      </c>
      <c r="D10" s="151"/>
      <c r="E10" s="152" t="s">
        <v>195</v>
      </c>
      <c r="F10" s="153" t="s">
        <v>197</v>
      </c>
      <c r="G10" s="152" t="s">
        <v>196</v>
      </c>
      <c r="H10" s="177"/>
    </row>
    <row r="11" spans="2:8" ht="27.6">
      <c r="B11" s="175"/>
      <c r="C11" s="154" t="s">
        <v>145</v>
      </c>
      <c r="D11" s="151"/>
      <c r="E11" s="155" t="s">
        <v>146</v>
      </c>
      <c r="F11" s="156" t="s">
        <v>147</v>
      </c>
      <c r="G11" s="157" t="s">
        <v>148</v>
      </c>
      <c r="H11" s="177"/>
    </row>
    <row r="12" spans="2:8" ht="23.4" customHeight="1">
      <c r="B12" s="175"/>
      <c r="C12" s="154" t="s">
        <v>149</v>
      </c>
      <c r="D12" s="151"/>
      <c r="E12" s="158">
        <f>'Fixed Overhead'!$E$12</f>
        <v>100000</v>
      </c>
      <c r="F12" s="159">
        <f>'Fixed Overhead'!$E$12</f>
        <v>100000</v>
      </c>
      <c r="G12" s="158">
        <f>'Fixed Overhead'!$E$12</f>
        <v>100000</v>
      </c>
      <c r="H12" s="177"/>
    </row>
    <row r="13" spans="2:8" ht="23.4" customHeight="1">
      <c r="B13" s="175"/>
      <c r="C13" s="154" t="s">
        <v>150</v>
      </c>
      <c r="D13" s="151"/>
      <c r="E13" s="160">
        <v>2.5</v>
      </c>
      <c r="F13" s="161">
        <v>2.5</v>
      </c>
      <c r="G13" s="162">
        <v>2.5</v>
      </c>
      <c r="H13" s="177"/>
    </row>
    <row r="14" spans="2:8" ht="23.4" customHeight="1">
      <c r="B14" s="175"/>
      <c r="C14" s="163" t="s">
        <v>151</v>
      </c>
      <c r="D14" s="164"/>
      <c r="E14" s="158">
        <f>E12*E13</f>
        <v>250000</v>
      </c>
      <c r="F14" s="159">
        <f t="shared" ref="F14:G14" si="0">F12*F13</f>
        <v>250000</v>
      </c>
      <c r="G14" s="158">
        <f t="shared" si="0"/>
        <v>250000</v>
      </c>
      <c r="H14" s="177"/>
    </row>
    <row r="15" spans="2:8" ht="14.25" customHeight="1">
      <c r="B15" s="175"/>
      <c r="C15" s="163"/>
      <c r="D15" s="165"/>
      <c r="E15" s="166"/>
      <c r="F15" s="166"/>
      <c r="G15" s="166"/>
      <c r="H15" s="177"/>
    </row>
    <row r="16" spans="2:8" ht="23.4" customHeight="1">
      <c r="B16" s="175"/>
      <c r="C16" s="163" t="s">
        <v>152</v>
      </c>
      <c r="D16" s="164"/>
      <c r="E16" s="158">
        <f>E12*2</f>
        <v>200000</v>
      </c>
      <c r="F16" s="159">
        <f>F12*2</f>
        <v>200000</v>
      </c>
      <c r="G16" s="158">
        <v>0</v>
      </c>
      <c r="H16" s="177"/>
    </row>
    <row r="17" spans="2:8" ht="31.2" customHeight="1">
      <c r="B17" s="175"/>
      <c r="C17" s="163" t="s">
        <v>165</v>
      </c>
      <c r="D17" s="164"/>
      <c r="E17" s="167">
        <f>E12*2</f>
        <v>200000</v>
      </c>
      <c r="F17" s="168">
        <f>(F12*0.8)*2</f>
        <v>160000</v>
      </c>
      <c r="G17" s="155" t="s">
        <v>153</v>
      </c>
      <c r="H17" s="177"/>
    </row>
    <row r="18" spans="2:8" ht="31.2" customHeight="1">
      <c r="B18" s="175"/>
      <c r="C18" s="163" t="s">
        <v>154</v>
      </c>
      <c r="D18" s="164"/>
      <c r="E18" s="158">
        <f>E16-E17</f>
        <v>0</v>
      </c>
      <c r="F18" s="159">
        <f>F16-F17</f>
        <v>40000</v>
      </c>
      <c r="G18" s="155" t="s">
        <v>153</v>
      </c>
      <c r="H18" s="177"/>
    </row>
    <row r="19" spans="2:8" ht="76.2" customHeight="1">
      <c r="B19" s="175"/>
      <c r="C19" s="163" t="s">
        <v>155</v>
      </c>
      <c r="D19" s="164"/>
      <c r="E19" s="155" t="s">
        <v>156</v>
      </c>
      <c r="F19" s="169" t="s">
        <v>162</v>
      </c>
      <c r="G19" s="155" t="s">
        <v>157</v>
      </c>
      <c r="H19" s="177"/>
    </row>
    <row r="20" spans="2:8" ht="136.19999999999999" customHeight="1">
      <c r="B20" s="175"/>
      <c r="C20" s="163" t="s">
        <v>158</v>
      </c>
      <c r="D20" s="164"/>
      <c r="E20" s="157" t="s">
        <v>159</v>
      </c>
      <c r="F20" s="169" t="s">
        <v>160</v>
      </c>
      <c r="G20" s="155" t="s">
        <v>161</v>
      </c>
      <c r="H20" s="177"/>
    </row>
    <row r="21" spans="2:8" ht="14.4" thickBot="1">
      <c r="B21" s="179"/>
      <c r="C21" s="180"/>
      <c r="D21" s="181"/>
      <c r="E21" s="182"/>
      <c r="F21" s="182"/>
      <c r="G21" s="182"/>
      <c r="H21" s="183"/>
    </row>
    <row r="22" spans="2:8">
      <c r="F22" s="187"/>
    </row>
  </sheetData>
  <sheetProtection algorithmName="SHA-512" hashValue="FTdn4vabEV1ribEvoOpDSXRg+ZuEQkGAZEcGNGNEqUqmLx25THzNntOhXy4ddrO5ypoNviRwnbXMn8qq3ZrfAg==" saltValue="y2jmT9xs2aY9jm2Oq391TA==" spinCount="100000" sheet="1" objects="1" scenarios="1"/>
  <mergeCells count="1">
    <mergeCell ref="C8:G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9E5E9-6172-4650-9E4E-9B4D7ECB7257}">
  <dimension ref="B1:AX59"/>
  <sheetViews>
    <sheetView showGridLines="0" zoomScale="70" zoomScaleNormal="70" workbookViewId="0">
      <pane ySplit="5" topLeftCell="A6" activePane="bottomLeft" state="frozen"/>
      <selection activeCell="Q19" sqref="Q19"/>
      <selection pane="bottomLeft" activeCell="M14" sqref="M14"/>
    </sheetView>
  </sheetViews>
  <sheetFormatPr defaultColWidth="8.77734375" defaultRowHeight="14.4"/>
  <cols>
    <col min="1" max="1" width="8.77734375" style="123"/>
    <col min="2" max="2" width="3.44140625" style="123" customWidth="1"/>
    <col min="3" max="3" width="24.6640625" style="123" customWidth="1"/>
    <col min="4" max="4" width="2.44140625" style="123" customWidth="1"/>
    <col min="5" max="9" width="9.109375" style="123" hidden="1" customWidth="1"/>
    <col min="10" max="10" width="1.44140625" style="123" hidden="1" customWidth="1"/>
    <col min="11" max="11" width="55" style="123" customWidth="1"/>
    <col min="12" max="12" width="1.6640625" style="123" customWidth="1"/>
    <col min="13" max="13" width="55" style="123" customWidth="1"/>
    <col min="14" max="14" width="1.77734375" style="123" customWidth="1"/>
    <col min="15" max="15" width="55" style="123" customWidth="1"/>
    <col min="16" max="22" width="8.77734375" style="123"/>
    <col min="23" max="43" width="8.77734375" style="124"/>
    <col min="44" max="16384" width="8.77734375" style="123"/>
  </cols>
  <sheetData>
    <row r="1" spans="2:50"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234"/>
      <c r="P1" s="124"/>
      <c r="Q1" s="124"/>
      <c r="R1" s="124"/>
      <c r="S1" s="124"/>
      <c r="T1" s="124"/>
      <c r="U1" s="124"/>
      <c r="V1" s="124"/>
    </row>
    <row r="2" spans="2:50" ht="22.8">
      <c r="B2" s="125" t="s">
        <v>40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234"/>
      <c r="P2" s="124"/>
      <c r="Q2" s="124"/>
      <c r="R2" s="124"/>
      <c r="S2" s="124"/>
      <c r="T2" s="124"/>
      <c r="U2" s="124"/>
      <c r="V2" s="124"/>
    </row>
    <row r="3" spans="2:50">
      <c r="B3" s="126" t="s">
        <v>95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234"/>
      <c r="P3" s="124"/>
      <c r="Q3" s="124"/>
      <c r="R3" s="124"/>
      <c r="S3" s="124"/>
      <c r="T3" s="124"/>
      <c r="U3" s="124"/>
      <c r="V3" s="124"/>
    </row>
    <row r="4" spans="2:50"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234"/>
      <c r="P4" s="124"/>
      <c r="Q4" s="124"/>
      <c r="R4" s="124"/>
      <c r="S4" s="124"/>
      <c r="T4" s="124"/>
      <c r="U4" s="124"/>
      <c r="V4" s="124"/>
    </row>
    <row r="5" spans="2:50" ht="42">
      <c r="B5" s="127"/>
      <c r="C5" s="127"/>
      <c r="D5" s="127"/>
      <c r="E5" s="128" t="s">
        <v>96</v>
      </c>
      <c r="F5" s="128"/>
      <c r="G5" s="128" t="s">
        <v>97</v>
      </c>
      <c r="H5" s="127"/>
      <c r="I5" s="128" t="s">
        <v>98</v>
      </c>
      <c r="J5" s="128"/>
      <c r="K5" s="129" t="s">
        <v>99</v>
      </c>
      <c r="L5" s="128"/>
      <c r="M5" s="128" t="s">
        <v>100</v>
      </c>
      <c r="N5" s="128"/>
      <c r="O5" s="129" t="s">
        <v>101</v>
      </c>
      <c r="P5" s="124"/>
      <c r="Q5" s="124"/>
      <c r="R5" s="124"/>
      <c r="S5" s="124"/>
      <c r="T5" s="124"/>
      <c r="U5" s="124"/>
      <c r="V5" s="124"/>
      <c r="AR5" s="124"/>
      <c r="AS5" s="124"/>
      <c r="AT5" s="124"/>
      <c r="AU5" s="124"/>
      <c r="AV5" s="124"/>
      <c r="AW5" s="124"/>
      <c r="AX5" s="124"/>
    </row>
    <row r="6" spans="2:50" ht="31.2">
      <c r="B6" s="130" t="s">
        <v>102</v>
      </c>
      <c r="C6" s="131"/>
      <c r="D6" s="131"/>
      <c r="E6" s="131"/>
      <c r="F6" s="131"/>
      <c r="G6" s="131"/>
      <c r="H6" s="131"/>
      <c r="I6" s="131"/>
      <c r="J6" s="131"/>
      <c r="K6" s="131" t="s">
        <v>103</v>
      </c>
      <c r="L6" s="131"/>
      <c r="M6" s="132" t="s">
        <v>104</v>
      </c>
      <c r="N6" s="131"/>
      <c r="O6" s="133" t="s">
        <v>103</v>
      </c>
      <c r="P6" s="124"/>
      <c r="Q6" s="124"/>
      <c r="R6" s="124"/>
      <c r="S6" s="124"/>
      <c r="T6" s="124"/>
      <c r="U6" s="124"/>
      <c r="V6" s="124"/>
      <c r="AR6" s="124"/>
      <c r="AS6" s="124"/>
      <c r="AT6" s="124"/>
      <c r="AU6" s="124"/>
      <c r="AV6" s="124"/>
      <c r="AW6" s="124"/>
      <c r="AX6" s="124"/>
    </row>
    <row r="7" spans="2:50" ht="15.6"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24"/>
      <c r="Q7" s="124"/>
      <c r="R7" s="124"/>
      <c r="S7" s="124"/>
      <c r="T7" s="124"/>
      <c r="U7" s="124"/>
      <c r="V7" s="124"/>
      <c r="AR7" s="124"/>
      <c r="AS7" s="124"/>
      <c r="AT7" s="124"/>
      <c r="AU7" s="124"/>
      <c r="AV7" s="124"/>
      <c r="AW7" s="124"/>
      <c r="AX7" s="124"/>
    </row>
    <row r="8" spans="2:50" ht="31.2">
      <c r="B8" s="130" t="s">
        <v>105</v>
      </c>
      <c r="C8" s="131"/>
      <c r="D8" s="131"/>
      <c r="E8" s="131"/>
      <c r="F8" s="131"/>
      <c r="G8" s="131"/>
      <c r="H8" s="131"/>
      <c r="I8" s="131"/>
      <c r="J8" s="131"/>
      <c r="K8" s="132" t="s">
        <v>106</v>
      </c>
      <c r="L8" s="131"/>
      <c r="M8" s="132" t="s">
        <v>106</v>
      </c>
      <c r="N8" s="131"/>
      <c r="O8" s="135" t="s">
        <v>106</v>
      </c>
      <c r="P8" s="124"/>
      <c r="Q8" s="124"/>
      <c r="R8" s="124"/>
      <c r="S8" s="124"/>
      <c r="T8" s="124"/>
      <c r="U8" s="124"/>
      <c r="V8" s="124"/>
      <c r="AR8" s="124"/>
      <c r="AS8" s="124"/>
      <c r="AT8" s="124"/>
      <c r="AU8" s="124"/>
      <c r="AV8" s="124"/>
      <c r="AW8" s="124"/>
      <c r="AX8" s="124"/>
    </row>
    <row r="9" spans="2:50" ht="15.6"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24"/>
      <c r="Q9" s="124"/>
      <c r="R9" s="124"/>
      <c r="S9" s="124"/>
      <c r="T9" s="124"/>
      <c r="U9" s="124"/>
      <c r="V9" s="124"/>
      <c r="AR9" s="124"/>
      <c r="AS9" s="124"/>
      <c r="AT9" s="124"/>
      <c r="AU9" s="124"/>
      <c r="AV9" s="124"/>
      <c r="AW9" s="124"/>
      <c r="AX9" s="124"/>
    </row>
    <row r="10" spans="2:50" ht="15.6">
      <c r="B10" s="130" t="s">
        <v>107</v>
      </c>
      <c r="C10" s="131"/>
      <c r="D10" s="131"/>
      <c r="E10" s="131"/>
      <c r="F10" s="131"/>
      <c r="G10" s="131"/>
      <c r="H10" s="131"/>
      <c r="I10" s="131"/>
      <c r="J10" s="131"/>
      <c r="K10" s="131" t="s">
        <v>108</v>
      </c>
      <c r="L10" s="131"/>
      <c r="M10" s="131" t="s">
        <v>108</v>
      </c>
      <c r="N10" s="131"/>
      <c r="O10" s="136" t="s">
        <v>109</v>
      </c>
      <c r="P10" s="124"/>
      <c r="Q10" s="124"/>
      <c r="R10" s="124"/>
      <c r="S10" s="124"/>
      <c r="T10" s="124"/>
      <c r="U10" s="124"/>
      <c r="V10" s="124"/>
      <c r="AR10" s="124"/>
      <c r="AS10" s="124"/>
      <c r="AT10" s="124"/>
      <c r="AU10" s="124"/>
      <c r="AV10" s="124"/>
      <c r="AW10" s="124"/>
      <c r="AX10" s="124"/>
    </row>
    <row r="11" spans="2:50" ht="15.6"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24"/>
      <c r="Q11" s="124"/>
      <c r="R11" s="124"/>
      <c r="S11" s="124"/>
      <c r="T11" s="124"/>
      <c r="U11" s="124"/>
      <c r="V11" s="124"/>
      <c r="AR11" s="124"/>
      <c r="AS11" s="124"/>
      <c r="AT11" s="124"/>
      <c r="AU11" s="124"/>
      <c r="AV11" s="124"/>
      <c r="AW11" s="124"/>
      <c r="AX11" s="124"/>
    </row>
    <row r="12" spans="2:50" ht="15.6">
      <c r="B12" s="137" t="s">
        <v>110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9"/>
      <c r="P12" s="124"/>
      <c r="Q12" s="124"/>
      <c r="R12" s="124"/>
      <c r="S12" s="124"/>
      <c r="T12" s="124"/>
      <c r="U12" s="124"/>
      <c r="V12" s="124"/>
      <c r="AR12" s="124"/>
      <c r="AS12" s="124"/>
      <c r="AT12" s="124"/>
      <c r="AU12" s="124"/>
      <c r="AV12" s="124"/>
      <c r="AW12" s="124"/>
      <c r="AX12" s="124"/>
    </row>
    <row r="13" spans="2:50" ht="15.6">
      <c r="B13" s="140"/>
      <c r="C13" s="134" t="s">
        <v>111</v>
      </c>
      <c r="D13" s="134"/>
      <c r="E13" s="134"/>
      <c r="F13" s="134"/>
      <c r="G13" s="134"/>
      <c r="H13" s="134"/>
      <c r="I13" s="134"/>
      <c r="J13" s="134"/>
      <c r="K13" s="134" t="s">
        <v>112</v>
      </c>
      <c r="L13" s="134"/>
      <c r="M13" s="141" t="s">
        <v>194</v>
      </c>
      <c r="N13" s="134"/>
      <c r="O13" s="142" t="s">
        <v>113</v>
      </c>
      <c r="P13" s="124"/>
      <c r="Q13" s="124"/>
      <c r="R13" s="124"/>
      <c r="S13" s="124"/>
      <c r="T13" s="124"/>
      <c r="U13" s="124"/>
      <c r="V13" s="124"/>
      <c r="AR13" s="124"/>
      <c r="AS13" s="124"/>
      <c r="AT13" s="124"/>
      <c r="AU13" s="124"/>
      <c r="AV13" s="124"/>
      <c r="AW13" s="124"/>
      <c r="AX13" s="124"/>
    </row>
    <row r="14" spans="2:50" ht="31.2">
      <c r="B14" s="140"/>
      <c r="C14" s="134" t="s">
        <v>114</v>
      </c>
      <c r="D14" s="134"/>
      <c r="E14" s="134"/>
      <c r="F14" s="134"/>
      <c r="G14" s="134"/>
      <c r="H14" s="134"/>
      <c r="I14" s="134"/>
      <c r="J14" s="134"/>
      <c r="K14" s="141" t="s">
        <v>115</v>
      </c>
      <c r="L14" s="134"/>
      <c r="M14" s="134" t="s">
        <v>193</v>
      </c>
      <c r="N14" s="134"/>
      <c r="O14" s="142" t="s">
        <v>116</v>
      </c>
      <c r="P14" s="124"/>
      <c r="Q14" s="124"/>
      <c r="R14" s="124"/>
      <c r="S14" s="124"/>
      <c r="T14" s="124"/>
      <c r="U14" s="124"/>
      <c r="V14" s="124"/>
      <c r="AR14" s="124"/>
      <c r="AS14" s="124"/>
      <c r="AT14" s="124"/>
      <c r="AU14" s="124"/>
      <c r="AV14" s="124"/>
      <c r="AW14" s="124"/>
      <c r="AX14" s="124"/>
    </row>
    <row r="15" spans="2:50" ht="15.6">
      <c r="B15" s="140"/>
      <c r="C15" s="134" t="s">
        <v>117</v>
      </c>
      <c r="D15" s="134"/>
      <c r="E15" s="134"/>
      <c r="F15" s="134"/>
      <c r="G15" s="134"/>
      <c r="H15" s="134"/>
      <c r="I15" s="134"/>
      <c r="J15" s="134"/>
      <c r="K15" s="134" t="s">
        <v>118</v>
      </c>
      <c r="L15" s="134"/>
      <c r="M15" s="134" t="s">
        <v>118</v>
      </c>
      <c r="N15" s="134"/>
      <c r="O15" s="142" t="s">
        <v>119</v>
      </c>
      <c r="P15" s="124"/>
      <c r="Q15" s="124"/>
      <c r="R15" s="124"/>
      <c r="S15" s="124"/>
      <c r="T15" s="124"/>
      <c r="U15" s="124"/>
      <c r="V15" s="124"/>
      <c r="AR15" s="124"/>
      <c r="AS15" s="124"/>
      <c r="AT15" s="124"/>
      <c r="AU15" s="124"/>
      <c r="AV15" s="124"/>
      <c r="AW15" s="124"/>
      <c r="AX15" s="124"/>
    </row>
    <row r="16" spans="2:50" ht="62.4">
      <c r="B16" s="140"/>
      <c r="C16" s="141" t="s">
        <v>120</v>
      </c>
      <c r="D16" s="134"/>
      <c r="E16" s="134"/>
      <c r="F16" s="134"/>
      <c r="G16" s="134"/>
      <c r="H16" s="134"/>
      <c r="I16" s="134"/>
      <c r="J16" s="134"/>
      <c r="K16" s="141" t="s">
        <v>121</v>
      </c>
      <c r="L16" s="134"/>
      <c r="M16" s="141" t="s">
        <v>122</v>
      </c>
      <c r="N16" s="134"/>
      <c r="O16" s="143" t="s">
        <v>121</v>
      </c>
      <c r="P16" s="124"/>
      <c r="Q16" s="124"/>
      <c r="R16" s="124"/>
      <c r="S16" s="124"/>
      <c r="T16" s="124"/>
      <c r="U16" s="124"/>
      <c r="V16" s="124"/>
      <c r="AR16" s="124"/>
      <c r="AS16" s="124"/>
      <c r="AT16" s="124"/>
      <c r="AU16" s="124"/>
      <c r="AV16" s="124"/>
      <c r="AW16" s="124"/>
      <c r="AX16" s="124"/>
    </row>
    <row r="17" spans="2:50" ht="15.6">
      <c r="B17" s="140"/>
      <c r="C17" s="134" t="s">
        <v>123</v>
      </c>
      <c r="D17" s="134"/>
      <c r="E17" s="134"/>
      <c r="F17" s="134"/>
      <c r="G17" s="134"/>
      <c r="H17" s="134"/>
      <c r="I17" s="134"/>
      <c r="J17" s="134"/>
      <c r="K17" s="134" t="s">
        <v>124</v>
      </c>
      <c r="L17" s="134"/>
      <c r="M17" s="134" t="s">
        <v>125</v>
      </c>
      <c r="N17" s="134"/>
      <c r="O17" s="142" t="s">
        <v>126</v>
      </c>
      <c r="P17" s="124"/>
      <c r="Q17" s="124"/>
      <c r="R17" s="124"/>
      <c r="S17" s="124"/>
      <c r="T17" s="124"/>
      <c r="U17" s="124"/>
      <c r="V17" s="124"/>
      <c r="AR17" s="124"/>
      <c r="AS17" s="124"/>
      <c r="AT17" s="124"/>
      <c r="AU17" s="124"/>
      <c r="AV17" s="124"/>
      <c r="AW17" s="124"/>
      <c r="AX17" s="124"/>
    </row>
    <row r="18" spans="2:50" ht="31.2">
      <c r="B18" s="140"/>
      <c r="C18" s="134" t="s">
        <v>127</v>
      </c>
      <c r="D18" s="134"/>
      <c r="E18" s="134"/>
      <c r="F18" s="134"/>
      <c r="G18" s="134"/>
      <c r="H18" s="134"/>
      <c r="I18" s="134"/>
      <c r="J18" s="134"/>
      <c r="K18" s="134" t="s">
        <v>128</v>
      </c>
      <c r="L18" s="134"/>
      <c r="M18" s="141" t="s">
        <v>129</v>
      </c>
      <c r="N18" s="134"/>
      <c r="O18" s="143" t="s">
        <v>130</v>
      </c>
      <c r="P18" s="124"/>
      <c r="Q18" s="124"/>
      <c r="R18" s="124"/>
      <c r="S18" s="124"/>
      <c r="T18" s="124"/>
      <c r="U18" s="124"/>
      <c r="V18" s="124"/>
      <c r="AR18" s="124"/>
      <c r="AS18" s="124"/>
      <c r="AT18" s="124"/>
      <c r="AU18" s="124"/>
      <c r="AV18" s="124"/>
      <c r="AW18" s="124"/>
      <c r="AX18" s="124"/>
    </row>
    <row r="19" spans="2:50" ht="15.6">
      <c r="B19" s="140"/>
      <c r="C19" s="134" t="s">
        <v>131</v>
      </c>
      <c r="D19" s="134"/>
      <c r="E19" s="134"/>
      <c r="F19" s="134"/>
      <c r="G19" s="134"/>
      <c r="H19" s="134"/>
      <c r="I19" s="134"/>
      <c r="J19" s="134"/>
      <c r="K19" s="134" t="s">
        <v>132</v>
      </c>
      <c r="L19" s="134"/>
      <c r="M19" s="134" t="s">
        <v>133</v>
      </c>
      <c r="N19" s="134"/>
      <c r="O19" s="142" t="s">
        <v>134</v>
      </c>
      <c r="P19" s="124"/>
      <c r="Q19" s="124"/>
      <c r="R19" s="124"/>
      <c r="S19" s="124"/>
      <c r="T19" s="124"/>
      <c r="U19" s="124"/>
      <c r="V19" s="124"/>
      <c r="AR19" s="124"/>
      <c r="AS19" s="124"/>
      <c r="AT19" s="124"/>
      <c r="AU19" s="124"/>
      <c r="AV19" s="124"/>
      <c r="AW19" s="124"/>
      <c r="AX19" s="124"/>
    </row>
    <row r="20" spans="2:50" ht="93.6">
      <c r="B20" s="144"/>
      <c r="C20" s="145" t="s">
        <v>135</v>
      </c>
      <c r="D20" s="145"/>
      <c r="E20" s="145"/>
      <c r="F20" s="145"/>
      <c r="G20" s="145"/>
      <c r="H20" s="145"/>
      <c r="I20" s="145"/>
      <c r="J20" s="145"/>
      <c r="K20" s="146" t="s">
        <v>136</v>
      </c>
      <c r="L20" s="145"/>
      <c r="M20" s="147" t="s">
        <v>137</v>
      </c>
      <c r="N20" s="145"/>
      <c r="O20" s="148" t="s">
        <v>136</v>
      </c>
      <c r="P20" s="124"/>
      <c r="Q20" s="124"/>
      <c r="R20" s="124"/>
      <c r="S20" s="124"/>
      <c r="T20" s="124"/>
      <c r="U20" s="124"/>
      <c r="V20" s="124"/>
      <c r="AR20" s="124"/>
      <c r="AS20" s="124"/>
      <c r="AT20" s="124"/>
      <c r="AU20" s="124"/>
      <c r="AV20" s="124"/>
      <c r="AW20" s="124"/>
      <c r="AX20" s="124"/>
    </row>
    <row r="21" spans="2:50" ht="15.6"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24"/>
      <c r="Q21" s="124"/>
      <c r="R21" s="124"/>
      <c r="S21" s="124"/>
      <c r="T21" s="124"/>
      <c r="U21" s="124"/>
      <c r="V21" s="124"/>
      <c r="AR21" s="124"/>
      <c r="AS21" s="124"/>
      <c r="AT21" s="124"/>
      <c r="AU21" s="124"/>
      <c r="AV21" s="124"/>
      <c r="AW21" s="124"/>
      <c r="AX21" s="124"/>
    </row>
    <row r="22" spans="2:50" ht="15.6">
      <c r="B22" s="130" t="s">
        <v>138</v>
      </c>
      <c r="C22" s="131"/>
      <c r="D22" s="131"/>
      <c r="E22" s="131"/>
      <c r="F22" s="131"/>
      <c r="G22" s="131"/>
      <c r="H22" s="131"/>
      <c r="I22" s="131"/>
      <c r="J22" s="131"/>
      <c r="K22" s="131" t="s">
        <v>139</v>
      </c>
      <c r="L22" s="131"/>
      <c r="M22" s="131" t="s">
        <v>140</v>
      </c>
      <c r="N22" s="131"/>
      <c r="O22" s="133" t="s">
        <v>141</v>
      </c>
      <c r="P22" s="124"/>
      <c r="Q22" s="124"/>
      <c r="R22" s="124"/>
      <c r="S22" s="124"/>
      <c r="T22" s="124"/>
      <c r="U22" s="124"/>
      <c r="V22" s="124"/>
      <c r="AR22" s="124"/>
      <c r="AS22" s="124"/>
      <c r="AT22" s="124"/>
      <c r="AU22" s="124"/>
      <c r="AV22" s="124"/>
      <c r="AW22" s="124"/>
      <c r="AX22" s="124"/>
    </row>
    <row r="23" spans="2:50" ht="15.6"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24"/>
      <c r="Q23" s="124"/>
      <c r="R23" s="124"/>
      <c r="S23" s="124"/>
      <c r="T23" s="124"/>
      <c r="U23" s="124"/>
      <c r="V23" s="124"/>
      <c r="AR23" s="124"/>
      <c r="AS23" s="124"/>
      <c r="AT23" s="124"/>
      <c r="AU23" s="124"/>
      <c r="AV23" s="124"/>
      <c r="AW23" s="124"/>
      <c r="AX23" s="124"/>
    </row>
    <row r="24" spans="2:50" ht="48.75" customHeight="1">
      <c r="B24" s="130" t="s">
        <v>142</v>
      </c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2" t="s">
        <v>143</v>
      </c>
      <c r="N24" s="131"/>
      <c r="O24" s="135" t="s">
        <v>144</v>
      </c>
      <c r="P24" s="124"/>
      <c r="Q24" s="124"/>
      <c r="R24" s="124"/>
      <c r="S24" s="124"/>
      <c r="T24" s="124"/>
      <c r="U24" s="124"/>
      <c r="V24" s="124"/>
      <c r="AR24" s="124"/>
      <c r="AS24" s="124"/>
      <c r="AT24" s="124"/>
      <c r="AU24" s="124"/>
      <c r="AV24" s="124"/>
      <c r="AW24" s="124"/>
      <c r="AX24" s="124"/>
    </row>
    <row r="25" spans="2:50" ht="15.75" customHeight="1"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49"/>
      <c r="N25" s="124"/>
      <c r="O25" s="149"/>
      <c r="P25" s="124"/>
      <c r="Q25" s="124"/>
      <c r="R25" s="124"/>
      <c r="S25" s="124"/>
      <c r="T25" s="124"/>
      <c r="U25" s="124"/>
      <c r="V25" s="124"/>
      <c r="AR25" s="124"/>
      <c r="AS25" s="124"/>
      <c r="AT25" s="124"/>
      <c r="AU25" s="124"/>
      <c r="AV25" s="124"/>
      <c r="AW25" s="124"/>
      <c r="AX25" s="124"/>
    </row>
    <row r="26" spans="2:50"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AR26" s="124"/>
      <c r="AS26" s="124"/>
      <c r="AT26" s="124"/>
      <c r="AU26" s="124"/>
      <c r="AV26" s="124"/>
      <c r="AW26" s="124"/>
      <c r="AX26" s="124"/>
    </row>
    <row r="27" spans="2:50"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AR27" s="124"/>
      <c r="AS27" s="124"/>
      <c r="AT27" s="124"/>
      <c r="AU27" s="124"/>
      <c r="AV27" s="124"/>
      <c r="AW27" s="124"/>
      <c r="AX27" s="124"/>
    </row>
    <row r="28" spans="2:50"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AR28" s="124"/>
      <c r="AS28" s="124"/>
      <c r="AT28" s="124"/>
      <c r="AU28" s="124"/>
      <c r="AV28" s="124"/>
      <c r="AW28" s="124"/>
      <c r="AX28" s="124"/>
    </row>
    <row r="29" spans="2:50"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AR29" s="124"/>
      <c r="AS29" s="124"/>
      <c r="AT29" s="124"/>
      <c r="AU29" s="124"/>
      <c r="AV29" s="124"/>
      <c r="AW29" s="124"/>
      <c r="AX29" s="124"/>
    </row>
    <row r="30" spans="2:50"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</row>
    <row r="31" spans="2:50" s="124" customFormat="1"/>
    <row r="32" spans="2:50" s="124" customFormat="1"/>
    <row r="33" s="124" customFormat="1"/>
    <row r="34" s="124" customFormat="1"/>
    <row r="35" s="124" customFormat="1"/>
    <row r="36" s="124" customFormat="1"/>
    <row r="37" s="124" customFormat="1"/>
    <row r="38" s="124" customFormat="1"/>
    <row r="39" s="124" customFormat="1"/>
    <row r="40" s="124" customFormat="1"/>
    <row r="41" s="124" customFormat="1"/>
    <row r="42" s="124" customFormat="1"/>
    <row r="43" s="124" customFormat="1"/>
    <row r="44" s="124" customFormat="1"/>
    <row r="45" s="124" customFormat="1"/>
    <row r="46" s="124" customFormat="1"/>
    <row r="47" s="124" customFormat="1"/>
    <row r="48" s="124" customFormat="1"/>
    <row r="49" s="124" customFormat="1"/>
    <row r="50" s="124" customFormat="1"/>
    <row r="51" s="124" customFormat="1"/>
    <row r="52" s="124" customFormat="1"/>
    <row r="53" s="124" customFormat="1"/>
    <row r="54" s="124" customFormat="1"/>
    <row r="55" s="124" customFormat="1"/>
    <row r="56" s="124" customFormat="1"/>
    <row r="57" s="124" customFormat="1"/>
    <row r="58" s="124" customFormat="1"/>
    <row r="59" s="124" customFormat="1"/>
  </sheetData>
  <sheetProtection algorithmName="SHA-512" hashValue="ncVkMTjdzduOJconyReg51btqnWd47fj2D/LJIpP+sw0FRixBxT3j2jpQWW7H/3ewYGiTG/s3JSZeLZEpBQHfQ==" saltValue="Pesew0AoiImMM59m0gMzCQ==" spinCount="100000" sheet="1" objects="1" scenarios="1"/>
  <mergeCells count="1">
    <mergeCell ref="O1:O4"/>
  </mergeCells>
  <pageMargins left="0.25" right="0.25" top="0.75" bottom="0.75" header="0.3" footer="0.3"/>
  <pageSetup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70634-CE56-492A-90B1-23FD7CA027EB}">
  <dimension ref="B4:F15"/>
  <sheetViews>
    <sheetView workbookViewId="0">
      <selection activeCell="B4" sqref="B4:B5"/>
    </sheetView>
  </sheetViews>
  <sheetFormatPr defaultColWidth="9" defaultRowHeight="13.2"/>
  <sheetData>
    <row r="4" spans="2:6">
      <c r="B4" t="s">
        <v>91</v>
      </c>
    </row>
    <row r="5" spans="2:6" ht="13.8">
      <c r="B5" t="s">
        <v>92</v>
      </c>
      <c r="D5" s="2"/>
    </row>
    <row r="6" spans="2:6" ht="18">
      <c r="D6" s="3"/>
      <c r="F6" s="14"/>
    </row>
    <row r="7" spans="2:6" ht="18">
      <c r="D7" s="4"/>
    </row>
    <row r="8" spans="2:6" ht="18">
      <c r="D8" s="4"/>
    </row>
    <row r="9" spans="2:6" ht="18">
      <c r="D9" s="4"/>
    </row>
    <row r="10" spans="2:6" ht="18">
      <c r="D10" s="4"/>
    </row>
    <row r="11" spans="2:6" ht="18">
      <c r="D11" s="4"/>
    </row>
    <row r="12" spans="2:6" ht="13.8">
      <c r="D12" s="2"/>
    </row>
    <row r="13" spans="2:6" ht="15.6">
      <c r="D13" s="6"/>
    </row>
    <row r="14" spans="2:6" ht="15.6">
      <c r="D14" s="7"/>
    </row>
    <row r="15" spans="2:6" ht="13.8">
      <c r="D15" s="2"/>
    </row>
  </sheetData>
  <dataValidations count="1">
    <dataValidation type="list" allowBlank="1" showInputMessage="1" showErrorMessage="1" sqref="B4:B5" xr:uid="{4B93259D-F506-4872-AE39-7AE61DDB8E13}">
      <formula1>$B$4:$B$5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52DAD2A0D51544B03AD198EFEB90E1" ma:contentTypeVersion="17" ma:contentTypeDescription="Create a new document." ma:contentTypeScope="" ma:versionID="cc8b14e7b69730e8adf919cac8e5b19b">
  <xsd:schema xmlns:xsd="http://www.w3.org/2001/XMLSchema" xmlns:xs="http://www.w3.org/2001/XMLSchema" xmlns:p="http://schemas.microsoft.com/office/2006/metadata/properties" xmlns:ns1="http://schemas.microsoft.com/sharepoint/v3" xmlns:ns2="8959b4be-0a49-431c-9d33-34a933881ab1" xmlns:ns3="34fc7358-e666-4119-b7c8-bec69656a970" targetNamespace="http://schemas.microsoft.com/office/2006/metadata/properties" ma:root="true" ma:fieldsID="1c024bc00690b775aa517f3f353f5e97" ns1:_="" ns2:_="" ns3:_="">
    <xsd:import namespace="http://schemas.microsoft.com/sharepoint/v3"/>
    <xsd:import namespace="8959b4be-0a49-431c-9d33-34a933881ab1"/>
    <xsd:import namespace="34fc7358-e666-4119-b7c8-bec69656a9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59b4be-0a49-431c-9d33-34a933881a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c7358-e666-4119-b7c8-bec69656a9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8" nillable="true" ma:displayName="MediaServiceAutoTags" ma:internalName="MediaServiceAutoTags" ma:readOnly="true">
      <xsd:simpleType>
        <xsd:restriction base="dms:Text"/>
      </xsd:simpleType>
    </xsd:element>
    <xsd:element name="MediaServiceOCR" ma:index="1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F743DD-D9FE-4C4C-B7B2-D6CAD2A5F609}">
  <ds:schemaRefs>
    <ds:schemaRef ds:uri="http://purl.org/dc/terms/"/>
    <ds:schemaRef ds:uri="http://schemas.microsoft.com/office/2006/documentManagement/types"/>
    <ds:schemaRef ds:uri="8959b4be-0a49-431c-9d33-34a933881ab1"/>
    <ds:schemaRef ds:uri="http://purl.org/dc/dcmitype/"/>
    <ds:schemaRef ds:uri="http://purl.org/dc/elements/1.1/"/>
    <ds:schemaRef ds:uri="34fc7358-e666-4119-b7c8-bec69656a970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FCD5706-6870-4FC9-B93E-0DE66C9C66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6BF816-094A-41DB-AE39-DFA9565D52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59b4be-0a49-431c-9d33-34a933881ab1"/>
    <ds:schemaRef ds:uri="34fc7358-e666-4119-b7c8-bec69656a9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Intro</vt:lpstr>
      <vt:lpstr>Inputs</vt:lpstr>
      <vt:lpstr>Model</vt:lpstr>
      <vt:lpstr>Exercise</vt:lpstr>
      <vt:lpstr>Fixed Overhead</vt:lpstr>
      <vt:lpstr>PPP Outline</vt:lpstr>
      <vt:lpstr>SBA Summary</vt:lpstr>
      <vt:lpstr>Branding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Clifton</dc:creator>
  <cp:lastModifiedBy>Trevor Clifton</cp:lastModifiedBy>
  <dcterms:created xsi:type="dcterms:W3CDTF">2020-03-27T01:56:08Z</dcterms:created>
  <dcterms:modified xsi:type="dcterms:W3CDTF">2020-04-01T22:48:46Z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0x0101001D52DAD2A0D51544B03AD198EFEB90E1</vt:lpwstr>
  </property>
</Properties>
</file>